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-30" windowWidth="10095" windowHeight="8190" activeTab="4"/>
  </bookViews>
  <sheets>
    <sheet name="BALANCO 062020" sheetId="1" r:id="rId1"/>
    <sheet name="DRE 062020" sheetId="2" r:id="rId2"/>
    <sheet name="DMPL 062020" sheetId="3" r:id="rId3"/>
    <sheet name="DFC 062020" sheetId="4" r:id="rId4"/>
    <sheet name="DRA" sheetId="6" r:id="rId5"/>
  </sheets>
  <externalReferences>
    <externalReference r:id="rId6"/>
  </externalReferences>
  <definedNames>
    <definedName name="_Toc503861131" localSheetId="0">'BALANCO 062020'!#REF!</definedName>
    <definedName name="AA">#REF!</definedName>
    <definedName name="bb">#REF!</definedName>
    <definedName name="Excel_BuiltIn_Print_Area_1">"$#REF!.$A$1:$F$55"</definedName>
    <definedName name="Excel_BuiltIn_Print_Area_1_1">"$#REF!.$A$1:$IU$65528"</definedName>
    <definedName name="Excel_BuiltIn_Print_Area_1_1_1">"$#REF!.$A$1:$C$48"</definedName>
    <definedName name="Excel_BuiltIn_Print_Area_2">"$#REF!.$A$1:$C$50"</definedName>
    <definedName name="Excel_BuiltIn_Print_Area_2_1">"$#REF!.$A$1:$C$16"</definedName>
    <definedName name="Excel_BuiltIn_Print_Area_2_3">"$#REF!.$A$1:$C$51"</definedName>
    <definedName name="Excel_BuiltIn_Print_Area_3">"$#REF!.$A$1:$C$62"</definedName>
    <definedName name="Excel_BuiltIn_Print_Area_3_1">"$#REF!.$A$1:$C$42"</definedName>
    <definedName name="Excel_BuiltIn_Print_Area_3_1_3">"$#REF!.$A$1:$C$43"</definedName>
    <definedName name="Excel_BuiltIn_Print_Area_4">"$#REF!.$A$1:$G$37"</definedName>
    <definedName name="Excel_BuiltIn_Print_Area_4_1">"$#REF!.$A$1:$C$95"</definedName>
    <definedName name="Excel_BuiltIn_Print_Area_5">"$#REF!.$A$1:$G$31"</definedName>
    <definedName name="Excel_BuiltIn_Print_Area_5_1">"$#REF!.$B$1:$G$31"</definedName>
    <definedName name="GG" localSheetId="4">#REF!</definedName>
    <definedName name="GG">#REF!</definedName>
    <definedName name="KKKKK" localSheetId="4">#REF!</definedName>
    <definedName name="KKKKK">#REF!</definedName>
  </definedNames>
  <calcPr calcId="145621"/>
</workbook>
</file>

<file path=xl/calcChain.xml><?xml version="1.0" encoding="utf-8"?>
<calcChain xmlns="http://schemas.openxmlformats.org/spreadsheetml/2006/main">
  <c r="D12" i="6" l="1"/>
  <c r="D16" i="6" s="1"/>
  <c r="C12" i="6"/>
  <c r="C16" i="6" s="1"/>
  <c r="C20" i="2" l="1"/>
  <c r="C21" i="2"/>
  <c r="C15" i="2"/>
  <c r="C17" i="2"/>
  <c r="E34" i="2"/>
  <c r="E32" i="2"/>
  <c r="D79" i="1"/>
  <c r="D20" i="1"/>
  <c r="D71" i="1"/>
  <c r="D26" i="1" l="1"/>
  <c r="D48" i="1"/>
  <c r="D47" i="1" s="1"/>
  <c r="D52" i="1"/>
  <c r="C66" i="1"/>
  <c r="C26" i="1"/>
  <c r="B45" i="4" l="1"/>
  <c r="B35" i="4"/>
  <c r="C22" i="3" l="1"/>
  <c r="D21" i="3"/>
  <c r="D22" i="3" s="1"/>
  <c r="C21" i="3"/>
  <c r="F20" i="3"/>
  <c r="F19" i="3"/>
  <c r="E18" i="3"/>
  <c r="F18" i="3" s="1"/>
  <c r="B17" i="3"/>
  <c r="B21" i="3" s="1"/>
  <c r="F16" i="3"/>
  <c r="E16" i="3"/>
  <c r="D16" i="3"/>
  <c r="C16" i="3"/>
  <c r="B16" i="3"/>
  <c r="B22" i="3" l="1"/>
  <c r="F21" i="3"/>
  <c r="F22" i="3" s="1"/>
  <c r="E21" i="3"/>
  <c r="E22" i="3" s="1"/>
  <c r="B24" i="4"/>
  <c r="D22" i="4"/>
  <c r="B53" i="4"/>
  <c r="B22" i="4"/>
  <c r="B32" i="4"/>
  <c r="B38" i="4"/>
  <c r="B43" i="4"/>
  <c r="E40" i="2"/>
  <c r="E26" i="2"/>
  <c r="E38" i="2" s="1"/>
  <c r="E47" i="2" s="1"/>
  <c r="E49" i="2" s="1"/>
  <c r="E15" i="2"/>
  <c r="E20" i="2"/>
  <c r="E24" i="2"/>
  <c r="I22" i="1"/>
  <c r="I20" i="1" s="1"/>
  <c r="I79" i="1" s="1"/>
  <c r="I48" i="1"/>
  <c r="I41" i="1"/>
  <c r="I39" i="1" s="1"/>
  <c r="I37" i="1"/>
  <c r="I33" i="1"/>
  <c r="D30" i="1"/>
  <c r="C40" i="2"/>
  <c r="C24" i="2"/>
  <c r="C34" i="2" s="1"/>
  <c r="C38" i="2" s="1"/>
  <c r="C47" i="2" s="1"/>
  <c r="C49" i="2" s="1"/>
  <c r="C26" i="2"/>
  <c r="H22" i="1"/>
  <c r="H33" i="1"/>
  <c r="H20" i="1"/>
  <c r="H41" i="1"/>
  <c r="H39" i="1" s="1"/>
  <c r="H79" i="1" s="1"/>
  <c r="H48" i="1"/>
  <c r="C65" i="1"/>
  <c r="C73" i="1"/>
  <c r="C48" i="1"/>
  <c r="C57" i="1"/>
  <c r="C56" i="1" s="1"/>
  <c r="C62" i="1"/>
  <c r="C22" i="1"/>
  <c r="C34" i="1"/>
  <c r="C33" i="1"/>
  <c r="C39" i="1"/>
  <c r="C42" i="1"/>
  <c r="C20" i="1" l="1"/>
  <c r="C47" i="1"/>
  <c r="C79" i="1" s="1"/>
</calcChain>
</file>

<file path=xl/sharedStrings.xml><?xml version="1.0" encoding="utf-8"?>
<sst xmlns="http://schemas.openxmlformats.org/spreadsheetml/2006/main" count="205" uniqueCount="160">
  <si>
    <t>AGÊNCIA DE FOMENTO DO ESTADO DO RIO DE JANEIRO S.A</t>
  </si>
  <si>
    <t>CNPJ:05.940.203/0001-81</t>
  </si>
  <si>
    <t>BALANÇO PATRIMONIAL EM 30 DE JUNHO DE 2020 E 31 DE DEZEMBRO DE 2019</t>
  </si>
  <si>
    <t>A T I V O</t>
  </si>
  <si>
    <t>P A S S I V O</t>
  </si>
  <si>
    <t xml:space="preserve"> R$ mil</t>
  </si>
  <si>
    <t>CIRCULANTE</t>
  </si>
  <si>
    <t>DISPONIBILIDADES</t>
  </si>
  <si>
    <t>OBRIGAÇÕES POR EMPRÉSTIMOS E REPASSES</t>
  </si>
  <si>
    <t xml:space="preserve"> Caixa</t>
  </si>
  <si>
    <r>
      <t xml:space="preserve"> </t>
    </r>
    <r>
      <rPr>
        <sz val="10"/>
        <rFont val="Arial"/>
        <family val="2"/>
      </rPr>
      <t>BNDES</t>
    </r>
  </si>
  <si>
    <t xml:space="preserve"> Bancos</t>
  </si>
  <si>
    <t xml:space="preserve"> FINAME </t>
  </si>
  <si>
    <t xml:space="preserve"> FINEP</t>
  </si>
  <si>
    <t>TÍTULOS E VALORES MOBILIÁRIOS</t>
  </si>
  <si>
    <t xml:space="preserve"> FUNGETUR</t>
  </si>
  <si>
    <t xml:space="preserve"> LFT</t>
  </si>
  <si>
    <t xml:space="preserve"> CEF</t>
  </si>
  <si>
    <t xml:space="preserve"> Instrumentos Financeiros Derivativos</t>
  </si>
  <si>
    <t xml:space="preserve"> Cotas de Fundos de Investimentos</t>
  </si>
  <si>
    <t>OUTRAS OBRIGAÇÕES</t>
  </si>
  <si>
    <t>OPERAÇÕES DE CRÉDITO</t>
  </si>
  <si>
    <t xml:space="preserve">Operações de Credito     </t>
  </si>
  <si>
    <t xml:space="preserve"> Sociais e Estatutárias</t>
  </si>
  <si>
    <t xml:space="preserve">   -  Setor Privado </t>
  </si>
  <si>
    <t xml:space="preserve"> Fiscais e Previdenciárias</t>
  </si>
  <si>
    <t xml:space="preserve">   -  Setor Público</t>
  </si>
  <si>
    <t xml:space="preserve"> Recursos para Destinação Específica</t>
  </si>
  <si>
    <t>(Provisão para Operações de Crédito)</t>
  </si>
  <si>
    <t xml:space="preserve"> Diversas</t>
  </si>
  <si>
    <t>OUTROS CRÉDITOS</t>
  </si>
  <si>
    <t>EXIGÍVEL A LONGO PRAZO</t>
  </si>
  <si>
    <t xml:space="preserve"> Diversos</t>
  </si>
  <si>
    <t>OUTROS VALORES E BENS</t>
  </si>
  <si>
    <t xml:space="preserve"> BNDES</t>
  </si>
  <si>
    <t xml:space="preserve"> Bens não de Uso Próprio</t>
  </si>
  <si>
    <t xml:space="preserve"> Impairment de Bens não de Uso</t>
  </si>
  <si>
    <t xml:space="preserve"> Despesas Antecipadas</t>
  </si>
  <si>
    <t>REALIZÁVEL A LONGO PRAZO</t>
  </si>
  <si>
    <t>PATRIMÔNIO LÍQUIDO</t>
  </si>
  <si>
    <t xml:space="preserve"> NTN</t>
  </si>
  <si>
    <t xml:space="preserve"> Cotas de Fundos em Participação</t>
  </si>
  <si>
    <t>CAPITAL SOCIAL</t>
  </si>
  <si>
    <t xml:space="preserve"> Cotas dos Fundos Garantidores</t>
  </si>
  <si>
    <t xml:space="preserve"> Capital Social</t>
  </si>
  <si>
    <t xml:space="preserve"> Vinculados à Prestação de Garantias</t>
  </si>
  <si>
    <t>RESERVAS DE LUCROS</t>
  </si>
  <si>
    <t xml:space="preserve">Operações de Crédito   </t>
  </si>
  <si>
    <t>PREJUÍZOS ACUMULADOS</t>
  </si>
  <si>
    <t xml:space="preserve"> Créditos Tributários</t>
  </si>
  <si>
    <t>PERMANENTE</t>
  </si>
  <si>
    <t>IMOBILIZADO DE USO</t>
  </si>
  <si>
    <t>Edificações</t>
  </si>
  <si>
    <t>Instalações</t>
  </si>
  <si>
    <t>Móveis e Equipamentos</t>
  </si>
  <si>
    <t>Sistema de Comunicação</t>
  </si>
  <si>
    <t>Equipamento de Processamento de Dados</t>
  </si>
  <si>
    <t>Depreciações Acumuladas</t>
  </si>
  <si>
    <t>INTANGÍVEL</t>
  </si>
  <si>
    <t>Licença e Direitos Autorais de Uso de Software</t>
  </si>
  <si>
    <t>Amortização Acumulada</t>
  </si>
  <si>
    <t>TOTAL</t>
  </si>
  <si>
    <t>As notas explicativas integram o conjunto das demonstrações contábeis</t>
  </si>
  <si>
    <t>Presidência                                                     Diretoria</t>
  </si>
  <si>
    <t xml:space="preserve">     Contador</t>
  </si>
  <si>
    <r>
      <t xml:space="preserve">Alexandre Rodrigues Pereira                            </t>
    </r>
    <r>
      <rPr>
        <sz val="5"/>
        <rFont val="Arial"/>
        <family val="2"/>
      </rPr>
      <t xml:space="preserve"> </t>
    </r>
    <r>
      <rPr>
        <sz val="10"/>
        <rFont val="Arial"/>
        <family val="2"/>
      </rPr>
      <t xml:space="preserve">Valquíria Xavier Delmondes  </t>
    </r>
  </si>
  <si>
    <t xml:space="preserve">     Tatiane Dutra Rosa Peres</t>
  </si>
  <si>
    <t>Presidente                                                          Diretoria de Controladoria, Risco e Compliance</t>
  </si>
  <si>
    <t xml:space="preserve">     CRC/RJ 095.058/O-8   Cpf: 086.192.197-66
</t>
  </si>
  <si>
    <t>DEMONSTRAÇÃO DO RESULTADO DOS SEMESTRES FINDOS EM 30 DE JUNHO DE 2020 E 2019</t>
  </si>
  <si>
    <t>RECEITAS DE INTERMEDIAÇÃO FINANCEIRA</t>
  </si>
  <si>
    <t xml:space="preserve">   Receita de Operações de Crédito</t>
  </si>
  <si>
    <t xml:space="preserve">   Resultado de Operações com Títulos e Valores Mobiliários</t>
  </si>
  <si>
    <t xml:space="preserve">   Resultado com instrumentos financeiros derivativos</t>
  </si>
  <si>
    <t>DESPESAS DE INTERMEDIAÇÃO FINANCEIRA</t>
  </si>
  <si>
    <r>
      <t xml:space="preserve">   </t>
    </r>
    <r>
      <rPr>
        <sz val="10"/>
        <rFont val="Arial"/>
        <family val="2"/>
      </rPr>
      <t>Despesa de Captação – Finame / BNDES</t>
    </r>
  </si>
  <si>
    <t xml:space="preserve">   Provisão para Operações de Crédito</t>
  </si>
  <si>
    <t>RESULTADO BRUTO DA INTERMEDIAÇÃO FINANCEIRA</t>
  </si>
  <si>
    <t>OUTRAS RECEITAS/DESPESAS OPERACIONAIS</t>
  </si>
  <si>
    <t xml:space="preserve">   Receita de Prestação de Serviços</t>
  </si>
  <si>
    <t xml:space="preserve">   Despesa de Pessoal</t>
  </si>
  <si>
    <t xml:space="preserve">   Outras Despesas Administrativas</t>
  </si>
  <si>
    <t xml:space="preserve">   Despesas Tributárias</t>
  </si>
  <si>
    <t xml:space="preserve">   Outras Receitas Operacionais</t>
  </si>
  <si>
    <t xml:space="preserve">   Outras Despesas Operacionais</t>
  </si>
  <si>
    <t>RESULTADO OPERACIONAL</t>
  </si>
  <si>
    <t>RESULTADO NÃO OPERACIONAL</t>
  </si>
  <si>
    <t xml:space="preserve">RESULTADO ANTES DA TRIBUTAÇÃO S/LUCRO E PARTICIPAÇÕES </t>
  </si>
  <si>
    <t>IMPOSTO DE RENDA E CONTRIBUIÇÃO SOCIAL</t>
  </si>
  <si>
    <t xml:space="preserve">   Provisão para Imposto de Renda</t>
  </si>
  <si>
    <t xml:space="preserve">   Provisão para Contribuição Social S/ o Lucro</t>
  </si>
  <si>
    <t>PARTICIPAÇÕES ESTATUTÁRIAS NO LUCRO</t>
  </si>
  <si>
    <t>RESULTADO LÍQUIDO DO PERÍODO</t>
  </si>
  <si>
    <t xml:space="preserve">   por ação do capital social </t>
  </si>
  <si>
    <t>Presidência:                                          Diretoria</t>
  </si>
  <si>
    <t>Contador</t>
  </si>
  <si>
    <r>
      <t xml:space="preserve">Alexandre Rodrigues Pereira                  </t>
    </r>
    <r>
      <rPr>
        <sz val="5"/>
        <rFont val="Arial"/>
        <family val="2"/>
      </rPr>
      <t xml:space="preserve"> </t>
    </r>
    <r>
      <rPr>
        <sz val="10"/>
        <rFont val="Arial"/>
        <family val="2"/>
      </rPr>
      <t xml:space="preserve">Valquíria Xavier Delmondes  </t>
    </r>
  </si>
  <si>
    <t>Tatiane Dutra Rosa Peres</t>
  </si>
  <si>
    <t>Presidente                                                Diretoria de Controladoria, Risco e Compliance</t>
  </si>
  <si>
    <t xml:space="preserve">CRC/RJ 095.058/O-8   Cpf: 086.192.197-66
</t>
  </si>
  <si>
    <t>Letras do Tesouro Nacional</t>
  </si>
  <si>
    <t>INSTRUMENTOS FINANCEIROS DERIVATIVOS</t>
  </si>
  <si>
    <t>DEMONSTRAÇÃO DAS MUTAÇÕES DO PATRIMÔNIO LÍQUIDO DOS SEMESTRES FINDOS EM 30 DE JUNHO DE 2020 E 2019 - em R$ mil</t>
  </si>
  <si>
    <t>ESPECIFICAÇÕES</t>
  </si>
  <si>
    <t xml:space="preserve"> RESERVAS DE LUCROS</t>
  </si>
  <si>
    <t>LUCROS OU PREJUÍZOS ACUMULADOS</t>
  </si>
  <si>
    <t>TOTAIS</t>
  </si>
  <si>
    <t>LEGAL</t>
  </si>
  <si>
    <t>OUTRAS</t>
  </si>
  <si>
    <t>SALDOS EM 31/DEZ/18</t>
  </si>
  <si>
    <t>Resultado Líquido do Período</t>
  </si>
  <si>
    <t>Destinações</t>
  </si>
  <si>
    <t xml:space="preserve">  Constituição de Reservas</t>
  </si>
  <si>
    <t>SALDOS EM 30/JUN/19</t>
  </si>
  <si>
    <t>MUTAÇÕES DO PERÍODO</t>
  </si>
  <si>
    <t>SALDOS EM 31/DEZ/19</t>
  </si>
  <si>
    <t>SALDOS EM 30/JUN/20</t>
  </si>
  <si>
    <t>Presidente                                                        Diretoria de Controladoria, Risco e Compliance</t>
  </si>
  <si>
    <t>AGÊNCIA DE FOMENTO DO ESTADO DO RIO DE JANEIRO S.A.</t>
  </si>
  <si>
    <t>DEMONSTRAÇÃO DOS FLUXOS DE CAIXA DOS  DOS SEMESTRES FINDOS EM 30 DE JUNHO DE 2020 E 2019  (MÉTODO INDIRETO)</t>
  </si>
  <si>
    <t xml:space="preserve"> </t>
  </si>
  <si>
    <t>FLUXO DE CAIXA DAS ATIVIDADES OPERACIONAIS</t>
  </si>
  <si>
    <t xml:space="preserve">  RESULTADO LÍQUIDO</t>
  </si>
  <si>
    <t xml:space="preserve">   Ajustado por:</t>
  </si>
  <si>
    <t xml:space="preserve">   Desvalorização de Outros Valores e Bens</t>
  </si>
  <si>
    <t xml:space="preserve">   Depreciações e Amortizações</t>
  </si>
  <si>
    <t xml:space="preserve">   Provisão para Perdas c/ Operações de Crédito</t>
  </si>
  <si>
    <t xml:space="preserve">   Provisão Passivo Contingente</t>
  </si>
  <si>
    <t>RESULTADO LÍQUIDO AJUSTADO</t>
  </si>
  <si>
    <t>VARIAÇÃO DE ATIVOS E OBRIGAÇÕES</t>
  </si>
  <si>
    <t xml:space="preserve">  Redução (aumento) em Títulos Valores Mobiliários</t>
  </si>
  <si>
    <t xml:space="preserve">  Redução (aumento) em Operações de Crédito</t>
  </si>
  <si>
    <t xml:space="preserve">  Redução (aumento) em Outros Créditos</t>
  </si>
  <si>
    <t xml:space="preserve">  Redução (aumento) em Outros Valores e Bens</t>
  </si>
  <si>
    <t xml:space="preserve">  (Redução) aumento em Outras Obrigações</t>
  </si>
  <si>
    <t>CAIXA LÍQUIDO GERADO PELAS (APLICADO NAS) ATIVIDADES OPERACIONAIS</t>
  </si>
  <si>
    <t>ATIVIDADES DE INVESTIMENTOS</t>
  </si>
  <si>
    <t xml:space="preserve">  Aquisição de Imobilizado de Uso e de Arrendamento</t>
  </si>
  <si>
    <t xml:space="preserve">  Baixa de Imobilizados</t>
  </si>
  <si>
    <t>CAIXA LÍQUIDO GERADO PELAS (APLICADO NAS) ATIVIDADES DE INVESTIMENTOS</t>
  </si>
  <si>
    <t>ATIVIDADES DE FINANCIAMENTO</t>
  </si>
  <si>
    <t xml:space="preserve"> Aumento (Redução) em Obrigações p/Empréstimos e Repasses</t>
  </si>
  <si>
    <t>CAIXA LÍQUIDO GERADO PELAS (APLICADO NAS) ATIVIDADES DE FINANCIAMENTOS</t>
  </si>
  <si>
    <t>AUMENTO (REDUÇÃO) DO CAIXA OU EQUIVALENTE A CAIXA</t>
  </si>
  <si>
    <t>MODIFICAÇÃO  DO CAIXA OU EQUIVALENTE DE CAIXA</t>
  </si>
  <si>
    <t xml:space="preserve">  Caixa ou Equivalente a Caixa Início Período</t>
  </si>
  <si>
    <t xml:space="preserve">  Caixa ou Equivalente a Caixa Final Período</t>
  </si>
  <si>
    <t>AUMENTO (REDUÇÃO)  CAIXA OU EQUIVALENTE DE CAIXA</t>
  </si>
  <si>
    <t>As notas explicativas integram o conjunto das demonstrações contábeis.</t>
  </si>
  <si>
    <t xml:space="preserve">  Aumento (redução) em Instrumentos Financeiros Derivativos</t>
  </si>
  <si>
    <t>Presidência                                                   Diretoria</t>
  </si>
  <si>
    <t xml:space="preserve">Alexandre Rodrigues Pereira                           Valquíria Xavier Delmondes  </t>
  </si>
  <si>
    <t xml:space="preserve">Hélia Lúcia Patrícia de Azevedo                       Valquíria Xavier Delmondes  </t>
  </si>
  <si>
    <t>Presidente                                                        Diretora de Controladoria e Riscos</t>
  </si>
  <si>
    <t>DEMONSTRAÇÃO DO RESULTADO ABRANGENTE DOS SEMESTRES FINDOS EM 30 DE JUNHO DE 2020 E 2019 - em R$ mil</t>
  </si>
  <si>
    <t>OUTROS RESULTADOS ABRANGENTES</t>
  </si>
  <si>
    <t>RESULTADO ABRANGENTE DO PERÍODO</t>
  </si>
  <si>
    <t>Presidência                                                    Diretoria</t>
  </si>
  <si>
    <t xml:space="preserve">Alexandre Rodrigues Pereira                            Valquíria Xavier Delmondes  </t>
  </si>
  <si>
    <t>Presidente                                                         Diretoria de Controladoria, Risco e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</si>
</sst>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  <numFmt numFmtId="165" formatCode="#,##0\ ;&quot; (&quot;#,##0\);&quot; -&quot;#\ ;@\ "/>
    <numFmt numFmtId="166" formatCode="_(* #,##0_);_(* \(#,##0\);_(* &quot;-&quot;??_);_(@_)"/>
    <numFmt numFmtId="167" formatCode="#,##0.0_);\(#,##0.0\)"/>
    <numFmt numFmtId="168" formatCode="#,##0.00\ ;&quot; (&quot;#,##0.00\);&quot; -&quot;#.00\ ;@\ "/>
    <numFmt numFmtId="169" formatCode="#,##0.00\ ;&quot; (&quot;#,##0.00\);&quot; -&quot;#.0\ ;@\ "/>
    <numFmt numFmtId="170" formatCode="_(&quot;R$ &quot;* #,##0.00_);_(&quot;R$ &quot;* \(#,##0.00\);_(&quot;R$ &quot;* &quot;-&quot;??_);_(@_)"/>
    <numFmt numFmtId="171" formatCode="_-&quot;R$&quot;\ * #,##0.00_-;\-&quot;R$&quot;\ * #,##0.00_-;_-&quot;R$&quot;\ * &quot;-&quot;??_-;_-@_-"/>
    <numFmt numFmtId="172" formatCode="_-* #,##0_-;\-* #,##0_-;_-* &quot;-&quot;_-;_-@_-"/>
    <numFmt numFmtId="173" formatCode="#,##0.0000\ ;&quot; (&quot;#,##0.0000\);&quot; -&quot;#.0000\ ;@\ "/>
    <numFmt numFmtId="174" formatCode="_-* #,##0.00_-;\-* #,##0.00_-;_-* &quot;-&quot;??_-;_-@_-"/>
    <numFmt numFmtId="175" formatCode="0.0000000000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Bitstream Vera Sans"/>
      <family val="2"/>
    </font>
    <font>
      <b/>
      <sz val="10"/>
      <name val="Bitstream Vera Sans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5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9"/>
      <name val="Arial"/>
      <family val="2"/>
    </font>
    <font>
      <sz val="10"/>
      <name val="Luxi Sans"/>
      <family val="2"/>
    </font>
    <font>
      <sz val="9"/>
      <name val="Arial"/>
      <family val="2"/>
    </font>
    <font>
      <u val="double"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" fillId="0" borderId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16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9" fontId="16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183">
    <xf numFmtId="0" fontId="0" fillId="0" borderId="0" xfId="0"/>
    <xf numFmtId="165" fontId="2" fillId="0" borderId="0" xfId="1" applyNumberFormat="1"/>
    <xf numFmtId="0" fontId="0" fillId="0" borderId="0" xfId="0" applyFont="1"/>
    <xf numFmtId="165" fontId="2" fillId="0" borderId="0" xfId="1" applyNumberFormat="1" applyFill="1"/>
    <xf numFmtId="0" fontId="0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Font="1" applyBorder="1"/>
    <xf numFmtId="0" fontId="5" fillId="0" borderId="0" xfId="0" applyFont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166" fontId="6" fillId="0" borderId="0" xfId="0" applyNumberFormat="1" applyFont="1" applyFill="1" applyBorder="1" applyAlignment="1"/>
    <xf numFmtId="166" fontId="0" fillId="0" borderId="0" xfId="0" applyNumberFormat="1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1" fontId="7" fillId="0" borderId="0" xfId="2" applyNumberFormat="1" applyFont="1" applyAlignment="1">
      <alignment horizontal="left"/>
    </xf>
    <xf numFmtId="0" fontId="0" fillId="0" borderId="0" xfId="0" applyFont="1" applyFill="1" applyBorder="1"/>
    <xf numFmtId="41" fontId="6" fillId="0" borderId="0" xfId="1" applyNumberFormat="1" applyFont="1" applyFill="1" applyBorder="1" applyAlignment="1" applyProtection="1"/>
    <xf numFmtId="166" fontId="0" fillId="0" borderId="0" xfId="0" applyNumberFormat="1" applyFont="1" applyFill="1" applyAlignment="1"/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4" fontId="2" fillId="0" borderId="0" xfId="1" applyBorder="1"/>
    <xf numFmtId="0" fontId="0" fillId="0" borderId="0" xfId="0" applyFont="1" applyAlignment="1">
      <alignment horizontal="left"/>
    </xf>
    <xf numFmtId="0" fontId="10" fillId="0" borderId="0" xfId="0" applyFont="1"/>
    <xf numFmtId="41" fontId="6" fillId="0" borderId="0" xfId="1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left"/>
    </xf>
    <xf numFmtId="166" fontId="0" fillId="0" borderId="0" xfId="1" applyNumberFormat="1" applyFont="1" applyFill="1" applyBorder="1" applyAlignment="1" applyProtection="1"/>
    <xf numFmtId="1" fontId="0" fillId="0" borderId="0" xfId="0" applyNumberFormat="1" applyFont="1"/>
    <xf numFmtId="41" fontId="0" fillId="0" borderId="0" xfId="0" applyNumberFormat="1" applyFont="1" applyFill="1"/>
    <xf numFmtId="0" fontId="5" fillId="0" borderId="0" xfId="0" applyFont="1"/>
    <xf numFmtId="4" fontId="0" fillId="0" borderId="0" xfId="0" applyNumberFormat="1" applyFont="1"/>
    <xf numFmtId="4" fontId="5" fillId="0" borderId="0" xfId="0" applyNumberFormat="1" applyFont="1" applyAlignment="1">
      <alignment horizontal="left"/>
    </xf>
    <xf numFmtId="4" fontId="0" fillId="0" borderId="0" xfId="1" applyNumberFormat="1" applyFont="1" applyFill="1" applyBorder="1" applyAlignment="1" applyProtection="1"/>
    <xf numFmtId="4" fontId="5" fillId="0" borderId="0" xfId="1" applyNumberFormat="1" applyFont="1" applyFill="1" applyBorder="1" applyAlignment="1" applyProtection="1">
      <alignment horizontal="left"/>
    </xf>
    <xf numFmtId="166" fontId="6" fillId="0" borderId="0" xfId="1" applyNumberFormat="1" applyFont="1" applyFill="1" applyBorder="1" applyAlignment="1" applyProtection="1">
      <alignment horizontal="right"/>
    </xf>
    <xf numFmtId="166" fontId="11" fillId="0" borderId="0" xfId="1" applyNumberFormat="1" applyFont="1" applyFill="1" applyBorder="1" applyAlignment="1" applyProtection="1">
      <alignment horizontal="right"/>
    </xf>
    <xf numFmtId="167" fontId="0" fillId="0" borderId="0" xfId="1" applyNumberFormat="1" applyFont="1"/>
    <xf numFmtId="0" fontId="0" fillId="0" borderId="0" xfId="0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 vertical="center" indent="1"/>
    </xf>
    <xf numFmtId="167" fontId="0" fillId="0" borderId="0" xfId="0" applyNumberFormat="1" applyFont="1"/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2"/>
    </xf>
    <xf numFmtId="167" fontId="0" fillId="0" borderId="0" xfId="0" applyNumberFormat="1" applyFont="1" applyBorder="1" applyAlignment="1">
      <alignment horizontal="left" indent="2"/>
    </xf>
    <xf numFmtId="164" fontId="0" fillId="0" borderId="0" xfId="0" applyNumberFormat="1" applyFont="1" applyBorder="1" applyAlignment="1">
      <alignment horizontal="left" indent="1"/>
    </xf>
    <xf numFmtId="39" fontId="5" fillId="0" borderId="0" xfId="0" applyNumberFormat="1" applyFont="1" applyAlignment="1"/>
    <xf numFmtId="39" fontId="13" fillId="0" borderId="0" xfId="0" applyNumberFormat="1" applyFont="1" applyFill="1" applyBorder="1" applyAlignment="1">
      <alignment horizontal="center"/>
    </xf>
    <xf numFmtId="39" fontId="14" fillId="0" borderId="0" xfId="0" applyNumberFormat="1" applyFont="1" applyFill="1" applyAlignment="1">
      <alignment horizontal="center"/>
    </xf>
    <xf numFmtId="39" fontId="0" fillId="0" borderId="0" xfId="0" applyNumberFormat="1" applyFont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165" fontId="0" fillId="0" borderId="0" xfId="0" applyNumberFormat="1" applyFont="1"/>
    <xf numFmtId="3" fontId="0" fillId="0" borderId="0" xfId="0" applyNumberFormat="1" applyFont="1" applyFill="1" applyAlignment="1"/>
    <xf numFmtId="3" fontId="0" fillId="0" borderId="0" xfId="0" applyNumberFormat="1" applyFont="1"/>
    <xf numFmtId="165" fontId="0" fillId="0" borderId="0" xfId="0" applyNumberFormat="1" applyFont="1" applyFill="1" applyBorder="1" applyAlignment="1"/>
    <xf numFmtId="0" fontId="8" fillId="0" borderId="0" xfId="0" applyFont="1" applyBorder="1"/>
    <xf numFmtId="165" fontId="0" fillId="0" borderId="0" xfId="1" applyNumberFormat="1" applyFont="1" applyFill="1" applyBorder="1" applyAlignment="1" applyProtection="1"/>
    <xf numFmtId="165" fontId="6" fillId="0" borderId="0" xfId="0" applyNumberFormat="1" applyFont="1" applyFill="1" applyAlignment="1"/>
    <xf numFmtId="165" fontId="6" fillId="0" borderId="0" xfId="1" applyNumberFormat="1" applyFont="1" applyFill="1" applyBorder="1" applyAlignment="1" applyProtection="1"/>
    <xf numFmtId="39" fontId="0" fillId="0" borderId="0" xfId="0" applyNumberFormat="1" applyFont="1" applyFill="1" applyAlignment="1"/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8" fontId="6" fillId="0" borderId="0" xfId="1" applyNumberFormat="1" applyFont="1" applyFill="1" applyBorder="1" applyAlignment="1" applyProtection="1"/>
    <xf numFmtId="169" fontId="6" fillId="0" borderId="0" xfId="1" applyNumberFormat="1" applyFont="1" applyFill="1" applyBorder="1" applyAlignment="1" applyProtection="1"/>
    <xf numFmtId="0" fontId="0" fillId="3" borderId="0" xfId="0" applyFont="1" applyFill="1"/>
    <xf numFmtId="0" fontId="0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166" fontId="0" fillId="0" borderId="0" xfId="0" applyNumberFormat="1" applyFont="1" applyFill="1" applyBorder="1" applyAlignment="1"/>
    <xf numFmtId="165" fontId="2" fillId="0" borderId="0" xfId="1" applyNumberFormat="1" applyBorder="1"/>
    <xf numFmtId="165" fontId="2" fillId="0" borderId="0" xfId="1" applyNumberFormat="1" applyFill="1" applyAlignment="1"/>
    <xf numFmtId="41" fontId="6" fillId="0" borderId="0" xfId="0" applyNumberFormat="1" applyFont="1" applyFill="1"/>
    <xf numFmtId="165" fontId="2" fillId="0" borderId="0" xfId="1" applyNumberFormat="1" applyAlignment="1">
      <alignment horizontal="left"/>
    </xf>
    <xf numFmtId="165" fontId="2" fillId="3" borderId="0" xfId="1" applyNumberFormat="1" applyFill="1"/>
    <xf numFmtId="165" fontId="2" fillId="0" borderId="0" xfId="1" applyNumberFormat="1" applyFill="1" applyAlignment="1">
      <alignment horizontal="right"/>
    </xf>
    <xf numFmtId="0" fontId="15" fillId="0" borderId="0" xfId="0" applyFont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5" fillId="0" borderId="3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left"/>
    </xf>
    <xf numFmtId="172" fontId="17" fillId="0" borderId="3" xfId="0" applyNumberFormat="1" applyFont="1" applyBorder="1" applyAlignment="1">
      <alignment horizontal="right"/>
    </xf>
    <xf numFmtId="172" fontId="17" fillId="0" borderId="3" xfId="0" applyNumberFormat="1" applyFont="1" applyFill="1" applyBorder="1" applyAlignment="1">
      <alignment horizontal="right"/>
    </xf>
    <xf numFmtId="0" fontId="17" fillId="0" borderId="5" xfId="0" applyFont="1" applyBorder="1"/>
    <xf numFmtId="172" fontId="17" fillId="0" borderId="5" xfId="0" applyNumberFormat="1" applyFont="1" applyBorder="1" applyAlignment="1">
      <alignment horizontal="right"/>
    </xf>
    <xf numFmtId="172" fontId="17" fillId="0" borderId="5" xfId="0" applyNumberFormat="1" applyFont="1" applyFill="1" applyBorder="1" applyAlignment="1">
      <alignment horizontal="right"/>
    </xf>
    <xf numFmtId="41" fontId="17" fillId="0" borderId="6" xfId="0" applyNumberFormat="1" applyFont="1" applyFill="1" applyBorder="1" applyAlignment="1">
      <alignment horizontal="right"/>
    </xf>
    <xf numFmtId="41" fontId="17" fillId="0" borderId="5" xfId="0" applyNumberFormat="1" applyFont="1" applyFill="1" applyBorder="1" applyAlignment="1">
      <alignment horizontal="right"/>
    </xf>
    <xf numFmtId="165" fontId="17" fillId="5" borderId="7" xfId="0" applyNumberFormat="1" applyFont="1" applyFill="1" applyBorder="1" applyAlignment="1"/>
    <xf numFmtId="172" fontId="17" fillId="0" borderId="7" xfId="0" applyNumberFormat="1" applyFont="1" applyFill="1" applyBorder="1" applyAlignment="1">
      <alignment horizontal="right"/>
    </xf>
    <xf numFmtId="0" fontId="17" fillId="0" borderId="3" xfId="0" applyFont="1" applyBorder="1"/>
    <xf numFmtId="41" fontId="17" fillId="0" borderId="3" xfId="0" applyNumberFormat="1" applyFont="1" applyFill="1" applyBorder="1" applyAlignment="1">
      <alignment horizontal="right"/>
    </xf>
    <xf numFmtId="0" fontId="17" fillId="3" borderId="3" xfId="0" applyFont="1" applyFill="1" applyBorder="1"/>
    <xf numFmtId="172" fontId="17" fillId="4" borderId="3" xfId="0" applyNumberFormat="1" applyFont="1" applyFill="1" applyBorder="1" applyAlignment="1">
      <alignment horizontal="right"/>
    </xf>
    <xf numFmtId="165" fontId="17" fillId="0" borderId="3" xfId="0" applyNumberFormat="1" applyFont="1" applyFill="1" applyBorder="1" applyAlignment="1"/>
    <xf numFmtId="172" fontId="17" fillId="0" borderId="2" xfId="0" applyNumberFormat="1" applyFont="1" applyFill="1" applyBorder="1" applyAlignment="1">
      <alignment horizontal="right"/>
    </xf>
    <xf numFmtId="165" fontId="17" fillId="0" borderId="8" xfId="0" applyNumberFormat="1" applyFont="1" applyFill="1" applyBorder="1" applyAlignment="1"/>
    <xf numFmtId="165" fontId="17" fillId="0" borderId="2" xfId="0" applyNumberFormat="1" applyFont="1" applyFill="1" applyBorder="1" applyAlignment="1"/>
    <xf numFmtId="0" fontId="17" fillId="0" borderId="5" xfId="0" applyFont="1" applyFill="1" applyBorder="1"/>
    <xf numFmtId="172" fontId="17" fillId="0" borderId="6" xfId="0" applyNumberFormat="1" applyFont="1" applyFill="1" applyBorder="1" applyAlignment="1">
      <alignment horizontal="right"/>
    </xf>
    <xf numFmtId="165" fontId="17" fillId="0" borderId="5" xfId="0" applyNumberFormat="1" applyFont="1" applyFill="1" applyBorder="1" applyAlignment="1"/>
    <xf numFmtId="0" fontId="17" fillId="3" borderId="3" xfId="0" applyFont="1" applyFill="1" applyBorder="1" applyAlignment="1">
      <alignment horizontal="left"/>
    </xf>
    <xf numFmtId="165" fontId="17" fillId="0" borderId="9" xfId="0" applyNumberFormat="1" applyFont="1" applyFill="1" applyBorder="1" applyAlignment="1"/>
    <xf numFmtId="164" fontId="0" fillId="0" borderId="0" xfId="0" applyNumberFormat="1" applyFont="1"/>
    <xf numFmtId="164" fontId="2" fillId="4" borderId="0" xfId="1" applyFill="1" applyBorder="1" applyAlignment="1"/>
    <xf numFmtId="0" fontId="15" fillId="0" borderId="0" xfId="0" applyFont="1" applyBorder="1" applyAlignment="1">
      <alignment horizontal="left"/>
    </xf>
    <xf numFmtId="164" fontId="2" fillId="0" borderId="0" xfId="1" applyBorder="1" applyAlignment="1">
      <alignment horizontal="center"/>
    </xf>
    <xf numFmtId="164" fontId="15" fillId="0" borderId="0" xfId="0" applyNumberFormat="1" applyFont="1" applyBorder="1" applyAlignment="1">
      <alignment horizontal="left" vertical="center" indent="1"/>
    </xf>
    <xf numFmtId="0" fontId="1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indent="2"/>
    </xf>
    <xf numFmtId="164" fontId="17" fillId="0" borderId="0" xfId="0" applyNumberFormat="1" applyFont="1" applyBorder="1" applyAlignment="1">
      <alignment horizontal="left" indent="1"/>
    </xf>
    <xf numFmtId="39" fontId="0" fillId="0" borderId="0" xfId="0" applyNumberFormat="1" applyFont="1"/>
    <xf numFmtId="0" fontId="0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39" fontId="15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39" fontId="0" fillId="0" borderId="0" xfId="0" applyNumberFormat="1" applyFont="1" applyFill="1" applyAlignment="1">
      <alignment horizontal="right"/>
    </xf>
    <xf numFmtId="39" fontId="6" fillId="0" borderId="0" xfId="0" applyNumberFormat="1" applyFont="1" applyBorder="1" applyAlignment="1">
      <alignment horizontal="right"/>
    </xf>
    <xf numFmtId="165" fontId="0" fillId="0" borderId="0" xfId="1" applyNumberFormat="1" applyFont="1" applyFill="1"/>
    <xf numFmtId="3" fontId="0" fillId="0" borderId="0" xfId="0" applyNumberFormat="1" applyFont="1" applyAlignment="1">
      <alignment horizontal="right"/>
    </xf>
    <xf numFmtId="165" fontId="0" fillId="0" borderId="0" xfId="1" applyNumberFormat="1" applyFont="1" applyFill="1" applyBorder="1"/>
    <xf numFmtId="3" fontId="0" fillId="0" borderId="0" xfId="1" applyNumberFormat="1" applyFont="1" applyFill="1" applyBorder="1" applyAlignment="1" applyProtection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10" xfId="1" applyNumberFormat="1" applyFont="1" applyFill="1" applyBorder="1" applyAlignment="1" applyProtection="1">
      <alignment horizontal="right"/>
    </xf>
    <xf numFmtId="165" fontId="2" fillId="0" borderId="11" xfId="1" applyNumberFormat="1" applyFont="1" applyFill="1" applyBorder="1" applyAlignment="1" applyProtection="1">
      <alignment horizontal="right"/>
    </xf>
    <xf numFmtId="165" fontId="0" fillId="0" borderId="0" xfId="1" applyNumberFormat="1" applyFont="1" applyFill="1" applyBorder="1" applyAlignment="1" applyProtection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3" xfId="0" applyNumberFormat="1" applyFont="1" applyFill="1" applyBorder="1" applyAlignment="1">
      <alignment horizontal="right"/>
    </xf>
    <xf numFmtId="37" fontId="2" fillId="0" borderId="0" xfId="1" applyNumberFormat="1" applyFont="1" applyFill="1"/>
    <xf numFmtId="165" fontId="0" fillId="0" borderId="0" xfId="8" applyNumberFormat="1" applyFont="1" applyFill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5" fontId="0" fillId="0" borderId="10" xfId="0" applyNumberFormat="1" applyFont="1" applyFill="1" applyBorder="1" applyAlignment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11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73" fontId="0" fillId="0" borderId="0" xfId="0" applyNumberFormat="1" applyFont="1" applyFill="1" applyAlignment="1">
      <alignment horizontal="right"/>
    </xf>
    <xf numFmtId="173" fontId="0" fillId="0" borderId="0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 applyProtection="1">
      <alignment horizontal="right"/>
    </xf>
    <xf numFmtId="3" fontId="18" fillId="0" borderId="0" xfId="0" applyNumberFormat="1" applyFont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168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74" fontId="0" fillId="0" borderId="0" xfId="0" applyNumberFormat="1" applyFont="1"/>
    <xf numFmtId="175" fontId="0" fillId="0" borderId="0" xfId="0" applyNumberFormat="1" applyFont="1"/>
    <xf numFmtId="0" fontId="0" fillId="0" borderId="0" xfId="0" quotePrefix="1" applyFont="1"/>
    <xf numFmtId="164" fontId="2" fillId="0" borderId="0" xfId="1"/>
    <xf numFmtId="0" fontId="19" fillId="0" borderId="0" xfId="0" applyFont="1" applyBorder="1" applyAlignment="1">
      <alignment horizontal="left" indent="2"/>
    </xf>
    <xf numFmtId="0" fontId="19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 indent="1"/>
    </xf>
    <xf numFmtId="0" fontId="5" fillId="0" borderId="0" xfId="0" applyFont="1" applyBorder="1" applyAlignment="1">
      <alignment horizont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5" fontId="5" fillId="0" borderId="0" xfId="1" applyNumberFormat="1" applyFont="1" applyFill="1" applyBorder="1"/>
    <xf numFmtId="164" fontId="5" fillId="0" borderId="0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9" fontId="15" fillId="0" borderId="0" xfId="0" applyNumberFormat="1" applyFont="1" applyAlignment="1">
      <alignment horizontal="center"/>
    </xf>
  </cellXfs>
  <cellStyles count="37">
    <cellStyle name="Moeda 2" xfId="3"/>
    <cellStyle name="Moeda 3" xfId="4"/>
    <cellStyle name="Moeda 3 2" xfId="5"/>
    <cellStyle name="Normal" xfId="0" builtinId="0"/>
    <cellStyle name="Normal 10" xfId="6"/>
    <cellStyle name="Normal 2" xfId="7"/>
    <cellStyle name="Normal 2 2" xfId="8"/>
    <cellStyle name="Normal 2 2 2" xfId="9"/>
    <cellStyle name="Normal 2 3" xfId="10"/>
    <cellStyle name="Normal 3" xfId="11"/>
    <cellStyle name="Normal 3 2" xfId="12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19"/>
    <cellStyle name="Normal 7 2" xfId="20"/>
    <cellStyle name="Normal 8" xfId="21"/>
    <cellStyle name="Normal 8 2" xfId="22"/>
    <cellStyle name="Normal 9" xfId="23"/>
    <cellStyle name="Normal 9 2" xfId="24"/>
    <cellStyle name="Normal 9 3" xfId="25"/>
    <cellStyle name="Nota 2" xfId="26"/>
    <cellStyle name="Porcentagem 2" xfId="27"/>
    <cellStyle name="Porcentagem 3" xfId="28"/>
    <cellStyle name="Porcentagem 3 2" xfId="29"/>
    <cellStyle name="Separador de milhares 2" xfId="30"/>
    <cellStyle name="Separador de milhares 2 2" xfId="31"/>
    <cellStyle name="Separador de milhares 3" xfId="32"/>
    <cellStyle name="Separador de milhares 4" xfId="33"/>
    <cellStyle name="Separador de milhares 5" xfId="34"/>
    <cellStyle name="Vírgula" xfId="1" builtinId="3"/>
    <cellStyle name="Vírgula 2" xfId="35"/>
    <cellStyle name="Vírgula 3" xfId="36"/>
    <cellStyle name="Vírgul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690563</xdr:colOff>
      <xdr:row>55</xdr:row>
      <xdr:rowOff>59531</xdr:rowOff>
    </xdr:from>
    <xdr:to>
      <xdr:col>7</xdr:col>
      <xdr:colOff>0</xdr:colOff>
      <xdr:row>74</xdr:row>
      <xdr:rowOff>0</xdr:rowOff>
    </xdr:to>
    <xdr:cxnSp macro="">
      <xdr:nvCxnSpPr>
        <xdr:cNvPr id="2" name="Conector reto 1"/>
        <xdr:cNvCxnSpPr/>
      </xdr:nvCxnSpPr>
      <xdr:spPr bwMode="auto">
        <a:xfrm>
          <a:off x="8863013" y="10298906"/>
          <a:ext cx="4157662" cy="3740944"/>
        </a:xfrm>
        <a:prstGeom prst="line">
          <a:avLst/>
        </a:prstGeom>
        <a:ln w="28575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2402416</xdr:colOff>
      <xdr:row>3</xdr:row>
      <xdr:rowOff>52917</xdr:rowOff>
    </xdr:from>
    <xdr:to>
      <xdr:col>5</xdr:col>
      <xdr:colOff>1757891</xdr:colOff>
      <xdr:row>10</xdr:row>
      <xdr:rowOff>92075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6" y="529167"/>
          <a:ext cx="5345642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559594</xdr:colOff>
      <xdr:row>1</xdr:row>
      <xdr:rowOff>11908</xdr:rowOff>
    </xdr:from>
    <xdr:to>
      <xdr:col>4</xdr:col>
      <xdr:colOff>345282</xdr:colOff>
      <xdr:row>7</xdr:row>
      <xdr:rowOff>31572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4" y="178596"/>
          <a:ext cx="4738688" cy="1019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1343024</xdr:colOff>
      <xdr:row>0</xdr:row>
      <xdr:rowOff>66675</xdr:rowOff>
    </xdr:from>
    <xdr:to>
      <xdr:col>4</xdr:col>
      <xdr:colOff>1019174</xdr:colOff>
      <xdr:row>6</xdr:row>
      <xdr:rowOff>614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4" y="66675"/>
          <a:ext cx="6829425" cy="1019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1428750</xdr:colOff>
      <xdr:row>0</xdr:row>
      <xdr:rowOff>84666</xdr:rowOff>
    </xdr:from>
    <xdr:to>
      <xdr:col>2</xdr:col>
      <xdr:colOff>92605</xdr:colOff>
      <xdr:row>6</xdr:row>
      <xdr:rowOff>151955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4666"/>
          <a:ext cx="4738688" cy="1019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2349499</xdr:colOff>
      <xdr:row>0</xdr:row>
      <xdr:rowOff>105833</xdr:rowOff>
    </xdr:from>
    <xdr:to>
      <xdr:col>3</xdr:col>
      <xdr:colOff>1309687</xdr:colOff>
      <xdr:row>6</xdr:row>
      <xdr:rowOff>46122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499" y="105833"/>
          <a:ext cx="4738688" cy="1019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COR/SUCON/GECOL/Comum/AUDITORIA/2020/1&#186;%20SEMESTRE/DFs/DF_1_SEMESTRE_2020%20-%20Vers&#227;o%20Auditoria%20-%20ajust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DRE"/>
      <sheetName val="DMPL"/>
      <sheetName val="DFC"/>
      <sheetName val="DRA"/>
    </sheetNames>
    <sheetDataSet>
      <sheetData sheetId="0"/>
      <sheetData sheetId="1">
        <row r="46">
          <cell r="C46">
            <v>-778.34558999999638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2:M88"/>
  <sheetViews>
    <sheetView showGridLines="0" zoomScale="90" zoomScaleNormal="90" zoomScaleSheetLayoutView="100" workbookViewId="0">
      <selection activeCell="K23" sqref="K23"/>
    </sheetView>
  </sheetViews>
  <sheetFormatPr defaultColWidth="14.7109375" defaultRowHeight="12.75"/>
  <cols>
    <col min="1" max="1" width="46.5703125" style="2" customWidth="1"/>
    <col min="2" max="2" width="3.42578125" style="8" customWidth="1"/>
    <col min="3" max="4" width="15.28515625" style="45" customWidth="1"/>
    <col min="5" max="5" width="9.42578125" style="2" customWidth="1"/>
    <col min="6" max="6" width="54.42578125" style="2" customWidth="1"/>
    <col min="7" max="7" width="3.5703125" style="8" customWidth="1"/>
    <col min="8" max="8" width="18.7109375" style="2" customWidth="1"/>
    <col min="9" max="9" width="14.7109375" style="1"/>
    <col min="10" max="10" width="14.7109375" style="2"/>
    <col min="11" max="11" width="48.42578125" style="2" bestFit="1" customWidth="1"/>
    <col min="12" max="12" width="12.5703125" style="2" bestFit="1" customWidth="1"/>
    <col min="13" max="16384" width="14.7109375" style="2"/>
  </cols>
  <sheetData>
    <row r="12" spans="1:9" ht="15.75" customHeight="1">
      <c r="A12" s="167" t="s">
        <v>0</v>
      </c>
      <c r="B12" s="167"/>
      <c r="C12" s="167"/>
      <c r="D12" s="167"/>
      <c r="E12" s="167"/>
      <c r="F12" s="167"/>
      <c r="G12" s="167"/>
    </row>
    <row r="13" spans="1:9" ht="15.75" customHeight="1">
      <c r="A13" s="167" t="s">
        <v>1</v>
      </c>
      <c r="B13" s="167"/>
      <c r="C13" s="167"/>
      <c r="D13" s="167"/>
      <c r="E13" s="167"/>
      <c r="F13" s="167"/>
      <c r="G13" s="167"/>
    </row>
    <row r="14" spans="1:9" s="4" customFormat="1" ht="15.75" customHeight="1">
      <c r="A14" s="168" t="s">
        <v>2</v>
      </c>
      <c r="B14" s="168"/>
      <c r="C14" s="168"/>
      <c r="D14" s="168"/>
      <c r="E14" s="168"/>
      <c r="F14" s="168"/>
      <c r="G14" s="168"/>
      <c r="I14" s="3"/>
    </row>
    <row r="15" spans="1:9" s="4" customFormat="1" ht="15.75" customHeight="1">
      <c r="A15" s="5"/>
      <c r="B15" s="5"/>
      <c r="C15" s="5"/>
      <c r="D15" s="5"/>
      <c r="E15" s="5"/>
      <c r="F15" s="5"/>
      <c r="G15" s="5"/>
      <c r="I15" s="3"/>
    </row>
    <row r="16" spans="1:9" ht="15.75" customHeight="1">
      <c r="A16" s="169" t="s">
        <v>3</v>
      </c>
      <c r="B16" s="169"/>
      <c r="C16" s="6"/>
      <c r="D16" s="6"/>
      <c r="E16" s="7"/>
      <c r="F16" s="169" t="s">
        <v>4</v>
      </c>
      <c r="G16" s="169"/>
    </row>
    <row r="17" spans="1:13" ht="15.75" customHeight="1">
      <c r="C17" s="72"/>
      <c r="D17" s="72"/>
      <c r="H17" s="72"/>
    </row>
    <row r="18" spans="1:13" ht="15.75" customHeight="1">
      <c r="A18" s="9"/>
      <c r="B18" s="10"/>
      <c r="C18" s="166" t="s">
        <v>5</v>
      </c>
      <c r="D18" s="166"/>
      <c r="F18" s="9"/>
      <c r="G18" s="10"/>
      <c r="H18" s="166" t="s">
        <v>5</v>
      </c>
      <c r="I18" s="166"/>
      <c r="L18" s="162"/>
      <c r="M18" s="162"/>
    </row>
    <row r="19" spans="1:13" ht="15.75" customHeight="1">
      <c r="A19" s="9"/>
      <c r="B19" s="10"/>
      <c r="C19" s="11">
        <v>44012</v>
      </c>
      <c r="D19" s="11">
        <v>43830</v>
      </c>
      <c r="F19" s="9"/>
      <c r="G19" s="10"/>
      <c r="H19" s="11">
        <v>44012</v>
      </c>
      <c r="I19" s="11">
        <v>43830</v>
      </c>
      <c r="L19" s="35"/>
      <c r="M19" s="35"/>
    </row>
    <row r="20" spans="1:13" ht="15.75" customHeight="1">
      <c r="A20" s="13" t="s">
        <v>6</v>
      </c>
      <c r="B20" s="10"/>
      <c r="C20" s="14">
        <f>C22+C26+C33+C39+C42</f>
        <v>105234.56322383293</v>
      </c>
      <c r="D20" s="14">
        <f>D22+D26+D33+D39+D42</f>
        <v>297375.00904817705</v>
      </c>
      <c r="E20" s="15"/>
      <c r="F20" s="16" t="s">
        <v>6</v>
      </c>
      <c r="G20" s="17"/>
      <c r="H20" s="18">
        <f>+H22+H33</f>
        <v>81097.572519999987</v>
      </c>
      <c r="I20" s="18">
        <f>+I22+I33+I29-1</f>
        <v>46545.851990000003</v>
      </c>
      <c r="L20" s="35"/>
      <c r="M20" s="35"/>
    </row>
    <row r="21" spans="1:13" ht="15.75" customHeight="1">
      <c r="A21" s="13"/>
      <c r="B21" s="10"/>
      <c r="C21" s="14"/>
      <c r="D21" s="14"/>
      <c r="E21" s="15"/>
      <c r="F21" s="16"/>
      <c r="G21" s="17"/>
      <c r="H21" s="19"/>
      <c r="I21" s="19"/>
      <c r="L21" s="35"/>
      <c r="M21" s="35"/>
    </row>
    <row r="22" spans="1:13" ht="15.75" customHeight="1">
      <c r="A22" s="9" t="s">
        <v>7</v>
      </c>
      <c r="B22" s="10"/>
      <c r="C22" s="14">
        <f>SUM(C23:C24)</f>
        <v>25.873139999999999</v>
      </c>
      <c r="D22" s="14">
        <v>37.70252</v>
      </c>
      <c r="E22" s="15"/>
      <c r="F22" s="20" t="s">
        <v>8</v>
      </c>
      <c r="G22" s="17">
        <v>10</v>
      </c>
      <c r="H22" s="21">
        <f>SUM(H23:H27)</f>
        <v>19208.060790000003</v>
      </c>
      <c r="I22" s="21">
        <f>SUM(I23:I27)</f>
        <v>18512</v>
      </c>
      <c r="L22" s="35"/>
      <c r="M22" s="35"/>
    </row>
    <row r="23" spans="1:13" ht="15.75" customHeight="1">
      <c r="A23" s="9" t="s">
        <v>9</v>
      </c>
      <c r="B23" s="10"/>
      <c r="C23" s="22">
        <v>1.82945</v>
      </c>
      <c r="D23" s="22">
        <v>2.13219</v>
      </c>
      <c r="E23" s="15"/>
      <c r="F23" s="23" t="s">
        <v>10</v>
      </c>
      <c r="G23" s="24"/>
      <c r="H23" s="22">
        <v>4901.0371100000011</v>
      </c>
      <c r="I23" s="22">
        <v>6023</v>
      </c>
      <c r="L23" s="35"/>
      <c r="M23" s="35"/>
    </row>
    <row r="24" spans="1:13" ht="15.75" customHeight="1">
      <c r="A24" s="9" t="s">
        <v>11</v>
      </c>
      <c r="B24" s="10"/>
      <c r="C24" s="22">
        <v>24.043689999999998</v>
      </c>
      <c r="D24" s="22">
        <v>35.570329999999998</v>
      </c>
      <c r="E24" s="15"/>
      <c r="F24" s="4" t="s">
        <v>12</v>
      </c>
      <c r="G24" s="25"/>
      <c r="H24" s="22">
        <v>887.33351000000005</v>
      </c>
      <c r="I24" s="22">
        <v>1489</v>
      </c>
      <c r="L24" s="35"/>
      <c r="M24" s="35"/>
    </row>
    <row r="25" spans="1:13" ht="15.75" customHeight="1">
      <c r="A25" s="9"/>
      <c r="B25" s="10"/>
      <c r="C25" s="22"/>
      <c r="D25" s="22"/>
      <c r="E25" s="15"/>
      <c r="F25" s="20" t="s">
        <v>13</v>
      </c>
      <c r="G25" s="17"/>
      <c r="H25" s="22">
        <v>11273.826220000001</v>
      </c>
      <c r="I25" s="22">
        <v>11000</v>
      </c>
      <c r="L25" s="35"/>
    </row>
    <row r="26" spans="1:13" ht="15.75" customHeight="1">
      <c r="A26" s="27" t="s">
        <v>14</v>
      </c>
      <c r="B26" s="25">
        <v>4</v>
      </c>
      <c r="C26" s="14">
        <f>SUM(C28:C31)</f>
        <v>30650.874922999981</v>
      </c>
      <c r="D26" s="14">
        <f>SUM(D27:D31)</f>
        <v>227176</v>
      </c>
      <c r="E26" s="15"/>
      <c r="F26" s="20" t="s">
        <v>15</v>
      </c>
      <c r="H26" s="22">
        <v>326.21325000000002</v>
      </c>
      <c r="I26" s="22">
        <v>0</v>
      </c>
      <c r="J26" s="28"/>
      <c r="L26" s="35"/>
      <c r="M26" s="35"/>
    </row>
    <row r="27" spans="1:13" ht="15.75" customHeight="1">
      <c r="A27" s="4" t="s">
        <v>100</v>
      </c>
      <c r="B27" s="25"/>
      <c r="C27" s="74">
        <v>0</v>
      </c>
      <c r="D27" s="74">
        <v>201728</v>
      </c>
      <c r="E27" s="15"/>
      <c r="F27" s="20" t="s">
        <v>17</v>
      </c>
      <c r="G27" s="25"/>
      <c r="H27" s="22">
        <v>1819.6507000000001</v>
      </c>
      <c r="I27" s="22">
        <v>0</v>
      </c>
      <c r="J27" s="28"/>
      <c r="K27" s="163"/>
      <c r="L27" s="35"/>
      <c r="M27" s="35"/>
    </row>
    <row r="28" spans="1:13">
      <c r="A28" s="4" t="s">
        <v>16</v>
      </c>
      <c r="B28" s="25"/>
      <c r="C28" s="22">
        <v>10655.608982999998</v>
      </c>
      <c r="D28" s="22">
        <v>10472</v>
      </c>
      <c r="E28" s="15"/>
      <c r="G28" s="2"/>
      <c r="I28" s="2"/>
      <c r="L28" s="35"/>
    </row>
    <row r="29" spans="1:13">
      <c r="A29" s="4" t="s">
        <v>18</v>
      </c>
      <c r="B29" s="25"/>
      <c r="C29" s="22">
        <v>2</v>
      </c>
      <c r="D29" s="22">
        <v>9</v>
      </c>
      <c r="E29" s="15"/>
      <c r="F29" s="4" t="s">
        <v>101</v>
      </c>
      <c r="G29" s="17"/>
      <c r="H29" s="77">
        <v>0</v>
      </c>
      <c r="I29" s="77">
        <v>1.48356</v>
      </c>
      <c r="L29" s="35"/>
    </row>
    <row r="30" spans="1:13">
      <c r="A30" s="2" t="s">
        <v>19</v>
      </c>
      <c r="B30" s="25"/>
      <c r="C30" s="22">
        <v>19187.265939999983</v>
      </c>
      <c r="D30" s="22">
        <f>13917-1</f>
        <v>13916</v>
      </c>
      <c r="E30" s="15"/>
      <c r="F30" s="4" t="s">
        <v>18</v>
      </c>
      <c r="G30" s="17"/>
      <c r="H30" s="33">
        <v>0</v>
      </c>
      <c r="I30" s="33">
        <v>1.48356</v>
      </c>
      <c r="L30" s="35"/>
    </row>
    <row r="31" spans="1:13">
      <c r="A31" s="2" t="s">
        <v>41</v>
      </c>
      <c r="B31" s="25"/>
      <c r="C31" s="22">
        <v>806</v>
      </c>
      <c r="D31" s="22">
        <v>1051</v>
      </c>
      <c r="E31" s="15"/>
      <c r="F31" s="4"/>
      <c r="G31" s="17"/>
      <c r="H31" s="33"/>
      <c r="I31" s="33"/>
      <c r="L31" s="35"/>
    </row>
    <row r="32" spans="1:13">
      <c r="B32" s="25"/>
      <c r="C32" s="22"/>
      <c r="D32" s="22"/>
      <c r="E32" s="15"/>
      <c r="G32" s="2"/>
      <c r="I32" s="2"/>
      <c r="L32" s="35"/>
    </row>
    <row r="33" spans="1:12">
      <c r="A33" s="27" t="s">
        <v>21</v>
      </c>
      <c r="B33" s="25">
        <v>5</v>
      </c>
      <c r="C33" s="14">
        <f>C34+C37</f>
        <v>51235.55132083295</v>
      </c>
      <c r="D33" s="14">
        <v>44759.288238177054</v>
      </c>
      <c r="E33" s="15"/>
      <c r="F33" s="20" t="s">
        <v>20</v>
      </c>
      <c r="G33" s="17">
        <v>11</v>
      </c>
      <c r="H33" s="29">
        <f>SUM(H34:H37)</f>
        <v>61889.511729999984</v>
      </c>
      <c r="I33" s="29">
        <f>SUM(I34:I37)</f>
        <v>28033.368429999999</v>
      </c>
      <c r="L33" s="35"/>
    </row>
    <row r="34" spans="1:12">
      <c r="A34" s="27" t="s">
        <v>22</v>
      </c>
      <c r="B34" s="25"/>
      <c r="C34" s="14">
        <f>SUM(C35:C36)</f>
        <v>60543.994570000003</v>
      </c>
      <c r="D34" s="14">
        <v>56541.823839999961</v>
      </c>
      <c r="E34" s="15"/>
      <c r="F34" s="4" t="s">
        <v>23</v>
      </c>
      <c r="G34" s="25"/>
      <c r="H34" s="22">
        <v>7199.9434900000006</v>
      </c>
      <c r="I34" s="22">
        <v>7200</v>
      </c>
      <c r="J34" s="28"/>
      <c r="L34" s="35"/>
    </row>
    <row r="35" spans="1:12">
      <c r="A35" s="27" t="s">
        <v>24</v>
      </c>
      <c r="B35" s="25"/>
      <c r="C35" s="22">
        <v>55927.759030000001</v>
      </c>
      <c r="D35" s="22">
        <v>51859.500099999961</v>
      </c>
      <c r="E35" s="15"/>
      <c r="F35" s="20" t="s">
        <v>25</v>
      </c>
      <c r="G35" s="17"/>
      <c r="H35" s="22">
        <v>3905.5888499999996</v>
      </c>
      <c r="I35" s="22">
        <v>1980</v>
      </c>
      <c r="L35" s="35"/>
    </row>
    <row r="36" spans="1:12">
      <c r="A36" s="27" t="s">
        <v>26</v>
      </c>
      <c r="B36" s="25"/>
      <c r="C36" s="22">
        <v>4616.2355399999997</v>
      </c>
      <c r="D36" s="22">
        <v>4682.3237400000007</v>
      </c>
      <c r="E36" s="15"/>
      <c r="F36" s="20" t="s">
        <v>27</v>
      </c>
      <c r="H36" s="22">
        <v>40959.100049999994</v>
      </c>
      <c r="I36" s="22">
        <v>6619.3434399999996</v>
      </c>
      <c r="L36" s="35"/>
    </row>
    <row r="37" spans="1:12">
      <c r="A37" s="30" t="s">
        <v>28</v>
      </c>
      <c r="B37" s="25"/>
      <c r="C37" s="22">
        <v>-9308.4432491670486</v>
      </c>
      <c r="D37" s="22">
        <v>-11782.535601822907</v>
      </c>
      <c r="E37" s="15"/>
      <c r="F37" s="4" t="s">
        <v>29</v>
      </c>
      <c r="G37" s="25"/>
      <c r="H37" s="22">
        <v>9824.8793399999959</v>
      </c>
      <c r="I37" s="22">
        <f>18853.36843-I36</f>
        <v>12234.024989999998</v>
      </c>
      <c r="L37" s="35"/>
    </row>
    <row r="38" spans="1:12" ht="15.75" customHeight="1">
      <c r="A38" s="27"/>
      <c r="B38" s="25"/>
      <c r="C38" s="31"/>
      <c r="D38" s="31"/>
      <c r="E38" s="15"/>
      <c r="I38" s="2"/>
      <c r="L38" s="35"/>
    </row>
    <row r="39" spans="1:12" ht="15.75" customHeight="1">
      <c r="A39" s="2" t="s">
        <v>30</v>
      </c>
      <c r="B39" s="25">
        <v>6</v>
      </c>
      <c r="C39" s="14">
        <f>+C40</f>
        <v>3254.8296899999991</v>
      </c>
      <c r="D39" s="14">
        <v>2838</v>
      </c>
      <c r="E39" s="15"/>
      <c r="F39" s="16" t="s">
        <v>31</v>
      </c>
      <c r="G39" s="17"/>
      <c r="H39" s="29">
        <f>+H41</f>
        <v>53714.461899999988</v>
      </c>
      <c r="I39" s="29">
        <f>+I41</f>
        <v>47122.651659999989</v>
      </c>
    </row>
    <row r="40" spans="1:12" ht="15.75" customHeight="1">
      <c r="A40" s="2" t="s">
        <v>32</v>
      </c>
      <c r="B40" s="25"/>
      <c r="C40" s="22">
        <v>3254.8296899999991</v>
      </c>
      <c r="D40" s="22">
        <v>2838</v>
      </c>
      <c r="E40" s="15"/>
      <c r="F40" s="16"/>
      <c r="G40" s="17"/>
      <c r="I40" s="2"/>
    </row>
    <row r="41" spans="1:12" ht="15.75" customHeight="1">
      <c r="B41" s="25"/>
      <c r="C41" s="22"/>
      <c r="D41" s="22"/>
      <c r="E41" s="15"/>
      <c r="F41" s="20" t="s">
        <v>8</v>
      </c>
      <c r="G41" s="17">
        <v>10</v>
      </c>
      <c r="H41" s="18">
        <f>SUM(H42:H46)</f>
        <v>53714.461899999988</v>
      </c>
      <c r="I41" s="18">
        <f>SUM(I42:I46)</f>
        <v>47122.651659999989</v>
      </c>
    </row>
    <row r="42" spans="1:12" ht="15.75" customHeight="1">
      <c r="A42" s="2" t="s">
        <v>33</v>
      </c>
      <c r="B42" s="25"/>
      <c r="C42" s="14">
        <f>SUM(C43:C45)+1</f>
        <v>20067.434150000001</v>
      </c>
      <c r="D42" s="14">
        <v>22564.01829</v>
      </c>
      <c r="E42" s="15"/>
      <c r="F42" s="23" t="s">
        <v>34</v>
      </c>
      <c r="G42" s="24"/>
      <c r="H42" s="22">
        <v>3812.2032000000004</v>
      </c>
      <c r="I42" s="1">
        <v>5772.3781800000006</v>
      </c>
    </row>
    <row r="43" spans="1:12" ht="15.75" customHeight="1">
      <c r="A43" s="2" t="s">
        <v>35</v>
      </c>
      <c r="B43" s="25">
        <v>7</v>
      </c>
      <c r="C43" s="22">
        <v>28728.820540000001</v>
      </c>
      <c r="D43" s="22">
        <v>28728.820540000001</v>
      </c>
      <c r="E43" s="15"/>
      <c r="F43" s="23" t="s">
        <v>12</v>
      </c>
      <c r="G43" s="24"/>
      <c r="H43" s="22">
        <v>1268.92353</v>
      </c>
      <c r="I43" s="1">
        <v>1669.63635</v>
      </c>
    </row>
    <row r="44" spans="1:12" ht="15.75" customHeight="1">
      <c r="A44" s="2" t="s">
        <v>36</v>
      </c>
      <c r="B44" s="25"/>
      <c r="C44" s="22">
        <v>-9251.3863900000015</v>
      </c>
      <c r="D44" s="22">
        <v>-6663.54133</v>
      </c>
      <c r="E44" s="15"/>
      <c r="F44" s="23" t="s">
        <v>13</v>
      </c>
      <c r="G44" s="24"/>
      <c r="H44" s="22">
        <v>36254.621339999983</v>
      </c>
      <c r="I44" s="1">
        <v>39680.637129999988</v>
      </c>
    </row>
    <row r="45" spans="1:12" ht="15.75" customHeight="1">
      <c r="A45" s="2" t="s">
        <v>37</v>
      </c>
      <c r="B45" s="25"/>
      <c r="C45" s="22">
        <v>589</v>
      </c>
      <c r="D45" s="22">
        <v>498.73907999999994</v>
      </c>
      <c r="E45" s="15"/>
      <c r="F45" s="20" t="s">
        <v>15</v>
      </c>
      <c r="G45" s="24"/>
      <c r="H45" s="22">
        <v>4159.3645299999998</v>
      </c>
      <c r="I45" s="1">
        <v>0</v>
      </c>
    </row>
    <row r="46" spans="1:12" ht="15.75" customHeight="1">
      <c r="B46" s="25"/>
      <c r="C46" s="22"/>
      <c r="D46" s="22"/>
      <c r="E46" s="15"/>
      <c r="F46" s="20" t="s">
        <v>17</v>
      </c>
      <c r="G46" s="25"/>
      <c r="H46" s="22">
        <v>8219.3492999999999</v>
      </c>
      <c r="I46" s="1">
        <v>0</v>
      </c>
    </row>
    <row r="47" spans="1:12" ht="15.75" customHeight="1">
      <c r="A47" s="13" t="s">
        <v>38</v>
      </c>
      <c r="B47" s="17"/>
      <c r="C47" s="14">
        <f>C48+C56+C62</f>
        <v>493546.42444266699</v>
      </c>
      <c r="D47" s="14">
        <f>D48+D56+D62</f>
        <v>259782.67972182299</v>
      </c>
      <c r="E47" s="15"/>
    </row>
    <row r="48" spans="1:12" ht="15.75" customHeight="1">
      <c r="A48" s="2" t="s">
        <v>14</v>
      </c>
      <c r="B48" s="25">
        <v>4</v>
      </c>
      <c r="C48" s="14">
        <f>SUM(C49:C54)</f>
        <v>284893.06915350002</v>
      </c>
      <c r="D48" s="14">
        <f>SUM(D49:D54)</f>
        <v>82684</v>
      </c>
      <c r="E48" s="15"/>
      <c r="F48" s="25" t="s">
        <v>39</v>
      </c>
      <c r="G48" s="25">
        <v>12</v>
      </c>
      <c r="H48" s="29">
        <f>+H50+H53+H55</f>
        <v>474018.61943000008</v>
      </c>
      <c r="I48" s="29">
        <f>+I50+I53+I55</f>
        <v>474796.96503395995</v>
      </c>
    </row>
    <row r="49" spans="1:10" ht="15.75" customHeight="1">
      <c r="A49" s="2" t="s">
        <v>16</v>
      </c>
      <c r="B49" s="25"/>
      <c r="C49" s="22">
        <v>49545.883313500002</v>
      </c>
      <c r="D49" s="22">
        <v>48693</v>
      </c>
      <c r="E49" s="15"/>
      <c r="G49" s="2"/>
    </row>
    <row r="50" spans="1:10" ht="15.75" customHeight="1">
      <c r="A50" s="2" t="s">
        <v>40</v>
      </c>
      <c r="B50" s="25"/>
      <c r="C50" s="22">
        <v>85371.884969999999</v>
      </c>
      <c r="D50" s="22">
        <v>0</v>
      </c>
      <c r="E50" s="15"/>
      <c r="F50" s="27" t="s">
        <v>42</v>
      </c>
      <c r="H50" s="22">
        <v>468948.62987000006</v>
      </c>
      <c r="I50" s="1">
        <v>468948.62986999995</v>
      </c>
    </row>
    <row r="51" spans="1:10" ht="15.75" customHeight="1">
      <c r="A51" s="2" t="s">
        <v>100</v>
      </c>
      <c r="B51" s="25"/>
      <c r="C51" s="22">
        <v>110836.31981</v>
      </c>
      <c r="D51" s="22">
        <v>0</v>
      </c>
      <c r="E51" s="15"/>
      <c r="F51" s="27" t="s">
        <v>44</v>
      </c>
      <c r="H51" s="22">
        <v>468948.62987000006</v>
      </c>
      <c r="I51" s="1">
        <v>468948.62986999995</v>
      </c>
    </row>
    <row r="52" spans="1:10" ht="15.75" customHeight="1">
      <c r="A52" s="4" t="s">
        <v>41</v>
      </c>
      <c r="B52" s="25"/>
      <c r="C52" s="22">
        <v>38218</v>
      </c>
      <c r="D52" s="22">
        <f>34110-1051</f>
        <v>33059</v>
      </c>
      <c r="E52" s="15"/>
      <c r="I52" s="76"/>
    </row>
    <row r="53" spans="1:10" ht="15.75" customHeight="1">
      <c r="A53" s="4" t="s">
        <v>43</v>
      </c>
      <c r="B53" s="25"/>
      <c r="C53" s="22">
        <v>389.10009000000002</v>
      </c>
      <c r="D53" s="22">
        <v>410</v>
      </c>
      <c r="E53" s="15"/>
      <c r="F53" s="2" t="s">
        <v>46</v>
      </c>
      <c r="H53" s="22">
        <v>5848.3351500000008</v>
      </c>
      <c r="I53" s="3">
        <v>5848.3351639599914</v>
      </c>
    </row>
    <row r="54" spans="1:10" ht="15.75" customHeight="1">
      <c r="A54" s="2" t="s">
        <v>45</v>
      </c>
      <c r="B54" s="25"/>
      <c r="C54" s="22">
        <v>531.88097000000016</v>
      </c>
      <c r="D54" s="22">
        <v>522</v>
      </c>
      <c r="E54" s="15"/>
    </row>
    <row r="55" spans="1:10" ht="15.75" customHeight="1">
      <c r="B55" s="25"/>
      <c r="C55" s="22"/>
      <c r="D55" s="22"/>
      <c r="E55" s="15"/>
      <c r="F55" s="2" t="s">
        <v>48</v>
      </c>
      <c r="H55" s="22">
        <v>-778.34558999999717</v>
      </c>
      <c r="I55" s="1">
        <v>0</v>
      </c>
      <c r="J55" s="28"/>
    </row>
    <row r="56" spans="1:10" ht="15.75" customHeight="1">
      <c r="A56" s="27" t="s">
        <v>21</v>
      </c>
      <c r="B56" s="25">
        <v>5</v>
      </c>
      <c r="C56" s="14">
        <f>C57+C60</f>
        <v>206472.22081916701</v>
      </c>
      <c r="D56" s="14">
        <v>175712.67972182299</v>
      </c>
      <c r="E56" s="15"/>
      <c r="J56" s="28"/>
    </row>
    <row r="57" spans="1:10" ht="15.75" customHeight="1">
      <c r="A57" s="2" t="s">
        <v>47</v>
      </c>
      <c r="B57" s="25"/>
      <c r="C57" s="14">
        <f>SUM(C58:C59)</f>
        <v>222543.04535</v>
      </c>
      <c r="D57" s="14">
        <v>197608.0817800001</v>
      </c>
      <c r="E57" s="15"/>
    </row>
    <row r="58" spans="1:10" ht="15.75" customHeight="1">
      <c r="A58" s="2" t="s">
        <v>24</v>
      </c>
      <c r="B58" s="25"/>
      <c r="C58" s="22">
        <v>208279.73368</v>
      </c>
      <c r="D58" s="22">
        <v>183516.8565100001</v>
      </c>
      <c r="E58" s="15"/>
    </row>
    <row r="59" spans="1:10" ht="15.75" customHeight="1">
      <c r="A59" s="2" t="s">
        <v>26</v>
      </c>
      <c r="B59" s="25"/>
      <c r="C59" s="22">
        <v>14263.311669999999</v>
      </c>
      <c r="D59" s="22">
        <v>14091.225269999995</v>
      </c>
      <c r="E59" s="15"/>
    </row>
    <row r="60" spans="1:10" ht="15.75" customHeight="1">
      <c r="A60" s="30" t="s">
        <v>28</v>
      </c>
      <c r="B60" s="25"/>
      <c r="C60" s="22">
        <v>-16070.824530833001</v>
      </c>
      <c r="D60" s="22">
        <v>-21895.402058177093</v>
      </c>
      <c r="E60" s="15"/>
    </row>
    <row r="61" spans="1:10" ht="15.75" customHeight="1">
      <c r="A61" s="30"/>
      <c r="B61" s="25"/>
      <c r="C61" s="22"/>
      <c r="D61" s="22"/>
      <c r="E61" s="15"/>
    </row>
    <row r="62" spans="1:10" ht="15.75" customHeight="1">
      <c r="A62" s="2" t="s">
        <v>30</v>
      </c>
      <c r="B62" s="25">
        <v>6</v>
      </c>
      <c r="C62" s="14">
        <f>+C63</f>
        <v>2181.1344700000004</v>
      </c>
      <c r="D62" s="14">
        <v>1386</v>
      </c>
      <c r="E62" s="15"/>
    </row>
    <row r="63" spans="1:10" ht="15.75" customHeight="1">
      <c r="A63" s="2" t="s">
        <v>49</v>
      </c>
      <c r="B63" s="25"/>
      <c r="C63" s="22">
        <v>2181.1344700000004</v>
      </c>
      <c r="D63" s="22">
        <v>1386</v>
      </c>
      <c r="E63" s="15"/>
    </row>
    <row r="64" spans="1:10" ht="15.75" customHeight="1">
      <c r="A64" s="30"/>
      <c r="B64" s="25"/>
      <c r="C64" s="22"/>
      <c r="D64" s="22"/>
      <c r="E64" s="15"/>
      <c r="F64" s="35"/>
      <c r="G64" s="36"/>
    </row>
    <row r="65" spans="1:9" ht="15.75" customHeight="1">
      <c r="A65" s="34" t="s">
        <v>50</v>
      </c>
      <c r="B65" s="25"/>
      <c r="C65" s="14">
        <f>C66+C73</f>
        <v>10050.357789999998</v>
      </c>
      <c r="D65" s="14">
        <v>11307.695259999997</v>
      </c>
      <c r="E65" s="15"/>
      <c r="F65" s="37"/>
      <c r="G65" s="38"/>
    </row>
    <row r="66" spans="1:9" ht="15.75" customHeight="1">
      <c r="A66" s="30" t="s">
        <v>51</v>
      </c>
      <c r="B66" s="25">
        <v>8</v>
      </c>
      <c r="C66" s="14">
        <f>SUM(C67:C72)+1</f>
        <v>2850.4137299999984</v>
      </c>
      <c r="D66" s="14">
        <v>3280.5755799999988</v>
      </c>
      <c r="E66" s="15"/>
      <c r="F66" s="37"/>
      <c r="G66" s="38"/>
    </row>
    <row r="67" spans="1:9" ht="15.75" customHeight="1">
      <c r="A67" s="4" t="s">
        <v>52</v>
      </c>
      <c r="B67" s="25"/>
      <c r="C67" s="22">
        <v>8864.9416300000012</v>
      </c>
      <c r="D67" s="22">
        <v>8864.9416300000012</v>
      </c>
      <c r="E67" s="15"/>
      <c r="F67" s="37"/>
      <c r="G67" s="38"/>
    </row>
    <row r="68" spans="1:9" ht="15.75" customHeight="1">
      <c r="A68" s="4" t="s">
        <v>53</v>
      </c>
      <c r="B68" s="25"/>
      <c r="C68" s="22">
        <v>5.6943400000000004</v>
      </c>
      <c r="D68" s="22">
        <v>5.6943400000000004</v>
      </c>
      <c r="E68" s="15"/>
      <c r="F68" s="37"/>
      <c r="G68" s="38"/>
    </row>
    <row r="69" spans="1:9" ht="15.75" customHeight="1">
      <c r="A69" s="4" t="s">
        <v>54</v>
      </c>
      <c r="B69" s="25"/>
      <c r="C69" s="22">
        <v>915.68673999999999</v>
      </c>
      <c r="D69" s="22">
        <v>915.68673999999999</v>
      </c>
      <c r="E69" s="15"/>
      <c r="F69" s="37"/>
      <c r="G69" s="38"/>
    </row>
    <row r="70" spans="1:9" ht="15.75" customHeight="1">
      <c r="A70" s="4" t="s">
        <v>55</v>
      </c>
      <c r="B70" s="25"/>
      <c r="C70" s="22">
        <v>48.58135</v>
      </c>
      <c r="D70" s="22">
        <v>47.675359999999998</v>
      </c>
      <c r="E70" s="15"/>
      <c r="F70" s="37"/>
      <c r="G70" s="38"/>
    </row>
    <row r="71" spans="1:9" ht="15.75" customHeight="1">
      <c r="A71" s="4" t="s">
        <v>56</v>
      </c>
      <c r="B71" s="25"/>
      <c r="C71" s="22">
        <v>2034.1016299999999</v>
      </c>
      <c r="D71" s="22">
        <f>1984.76802-1</f>
        <v>1983.76802</v>
      </c>
      <c r="E71" s="15"/>
      <c r="F71" s="37"/>
      <c r="G71" s="38"/>
    </row>
    <row r="72" spans="1:9" ht="15.75" customHeight="1">
      <c r="A72" s="4" t="s">
        <v>57</v>
      </c>
      <c r="B72" s="25"/>
      <c r="C72" s="22">
        <v>-9019.5919600000016</v>
      </c>
      <c r="D72" s="22">
        <v>-8538.1905100000004</v>
      </c>
      <c r="E72" s="15"/>
      <c r="F72" s="37"/>
      <c r="G72" s="38"/>
    </row>
    <row r="73" spans="1:9" ht="15.75" customHeight="1">
      <c r="A73" s="4" t="s">
        <v>58</v>
      </c>
      <c r="B73" s="25">
        <v>9</v>
      </c>
      <c r="C73" s="14">
        <f>SUM(C74:C75)</f>
        <v>7199.9440599999989</v>
      </c>
      <c r="D73" s="14">
        <v>8027.1196799999989</v>
      </c>
      <c r="E73" s="15"/>
      <c r="F73" s="37"/>
      <c r="G73" s="38"/>
    </row>
    <row r="74" spans="1:9" ht="15.75" customHeight="1">
      <c r="A74" s="4" t="s">
        <v>59</v>
      </c>
      <c r="B74" s="25"/>
      <c r="C74" s="22">
        <v>13983.896419999999</v>
      </c>
      <c r="D74" s="22">
        <v>14271.896419999999</v>
      </c>
      <c r="E74" s="15"/>
      <c r="F74" s="37"/>
      <c r="G74" s="38"/>
    </row>
    <row r="75" spans="1:9" ht="15.75" customHeight="1">
      <c r="A75" s="4" t="s">
        <v>60</v>
      </c>
      <c r="B75" s="25"/>
      <c r="C75" s="22">
        <v>-6783.9523600000002</v>
      </c>
      <c r="D75" s="22">
        <v>-6244.7767400000002</v>
      </c>
      <c r="E75" s="15"/>
      <c r="F75" s="37"/>
      <c r="G75" s="38"/>
    </row>
    <row r="76" spans="1:9" ht="15.75" customHeight="1">
      <c r="E76" s="15"/>
      <c r="G76" s="2"/>
    </row>
    <row r="77" spans="1:9" ht="15.75" customHeight="1">
      <c r="B77" s="2"/>
      <c r="C77" s="2"/>
      <c r="D77" s="2"/>
      <c r="E77" s="15"/>
      <c r="G77" s="2"/>
    </row>
    <row r="78" spans="1:9" ht="15.75" customHeight="1">
      <c r="A78" s="4"/>
      <c r="B78" s="25"/>
      <c r="C78" s="39"/>
      <c r="D78" s="39"/>
      <c r="E78" s="15"/>
      <c r="G78" s="2"/>
    </row>
    <row r="79" spans="1:9" ht="15.75" customHeight="1">
      <c r="A79" s="34" t="s">
        <v>61</v>
      </c>
      <c r="C79" s="40">
        <f>+C65+C47+C20</f>
        <v>608831.34545649984</v>
      </c>
      <c r="D79" s="40">
        <f>+D65+D47+D20+1</f>
        <v>568466.38403000007</v>
      </c>
      <c r="E79" s="15"/>
      <c r="F79" s="34" t="s">
        <v>61</v>
      </c>
      <c r="H79" s="40">
        <f>SUM(H20+H39+H48)</f>
        <v>608830.65385000012</v>
      </c>
      <c r="I79" s="40">
        <f>SUM(I20+I39+I48)+1</f>
        <v>568466.46868395992</v>
      </c>
    </row>
    <row r="80" spans="1:9" ht="15.75" customHeight="1">
      <c r="C80" s="41"/>
      <c r="D80" s="41"/>
      <c r="E80" s="42"/>
      <c r="F80" s="42"/>
      <c r="G80" s="10"/>
    </row>
    <row r="81" spans="1:10" ht="15.75" customHeight="1">
      <c r="A81" s="10" t="s">
        <v>62</v>
      </c>
      <c r="B81" s="10"/>
      <c r="C81" s="43"/>
      <c r="D81" s="43"/>
      <c r="E81" s="42"/>
      <c r="F81" s="42"/>
      <c r="G81" s="10"/>
    </row>
    <row r="82" spans="1:10" ht="15.75" customHeight="1">
      <c r="A82" s="10"/>
      <c r="B82" s="10"/>
      <c r="C82" s="43"/>
      <c r="D82" s="43"/>
      <c r="E82" s="42"/>
      <c r="F82" s="42"/>
      <c r="G82" s="10"/>
    </row>
    <row r="83" spans="1:10" ht="15.75" customHeight="1">
      <c r="A83" s="10"/>
      <c r="B83" s="10"/>
      <c r="C83" s="43"/>
      <c r="D83" s="43"/>
      <c r="E83" s="42"/>
      <c r="F83" s="42"/>
      <c r="G83" s="10"/>
    </row>
    <row r="84" spans="1:10" s="32" customFormat="1" ht="15.75" customHeight="1">
      <c r="A84" s="34"/>
      <c r="B84" s="8"/>
      <c r="C84" s="43"/>
      <c r="D84" s="43"/>
      <c r="E84" s="42"/>
      <c r="F84" s="42"/>
      <c r="G84" s="10"/>
      <c r="H84" s="2"/>
      <c r="I84" s="1"/>
      <c r="J84" s="2"/>
    </row>
    <row r="85" spans="1:10" s="32" customFormat="1">
      <c r="A85" s="42"/>
      <c r="B85" s="10"/>
      <c r="C85" s="43"/>
      <c r="D85" s="43"/>
      <c r="E85" s="2"/>
      <c r="F85" s="2"/>
      <c r="G85" s="44"/>
      <c r="H85" s="2"/>
      <c r="I85" s="1"/>
      <c r="J85" s="2"/>
    </row>
    <row r="86" spans="1:10" s="32" customFormat="1">
      <c r="A86" s="10" t="s">
        <v>63</v>
      </c>
      <c r="B86" s="10"/>
      <c r="C86" s="45"/>
      <c r="D86" s="45"/>
      <c r="E86" s="165" t="s">
        <v>64</v>
      </c>
      <c r="F86" s="165"/>
      <c r="G86" s="8"/>
      <c r="H86" s="2"/>
      <c r="I86" s="1"/>
      <c r="J86" s="2"/>
    </row>
    <row r="87" spans="1:10" s="32" customFormat="1">
      <c r="A87" s="46" t="s">
        <v>65</v>
      </c>
      <c r="B87" s="47"/>
      <c r="C87" s="48"/>
      <c r="D87" s="48"/>
      <c r="E87" s="49" t="s">
        <v>66</v>
      </c>
      <c r="F87" s="2"/>
      <c r="G87" s="8"/>
      <c r="H87" s="2"/>
      <c r="I87" s="1"/>
      <c r="J87" s="2"/>
    </row>
    <row r="88" spans="1:10" s="32" customFormat="1">
      <c r="A88" s="46" t="s">
        <v>67</v>
      </c>
      <c r="B88" s="47"/>
      <c r="C88" s="48"/>
      <c r="D88" s="48"/>
      <c r="E88" s="49" t="s">
        <v>68</v>
      </c>
      <c r="F88" s="2"/>
      <c r="G88" s="8"/>
      <c r="H88" s="2"/>
      <c r="I88" s="1"/>
      <c r="J88" s="2"/>
    </row>
  </sheetData>
  <sheetProtection selectLockedCells="1" selectUnlockedCells="1"/>
  <mergeCells count="8">
    <mergeCell ref="E86:F86"/>
    <mergeCell ref="C18:D18"/>
    <mergeCell ref="H18:I18"/>
    <mergeCell ref="A12:G12"/>
    <mergeCell ref="A13:G13"/>
    <mergeCell ref="A14:G14"/>
    <mergeCell ref="A16:B16"/>
    <mergeCell ref="F16:G16"/>
  </mergeCells>
  <pageMargins left="0.25" right="0.25" top="0.75" bottom="0.75" header="0.3" footer="0.3"/>
  <pageSetup paperSize="9" scale="56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8:G59"/>
  <sheetViews>
    <sheetView showGridLines="0" zoomScale="80" zoomScaleNormal="80" zoomScaleSheetLayoutView="100" workbookViewId="0">
      <selection activeCell="A9" sqref="A9:E9"/>
    </sheetView>
  </sheetViews>
  <sheetFormatPr defaultRowHeight="12.75"/>
  <cols>
    <col min="1" max="1" width="56.42578125" style="2" customWidth="1"/>
    <col min="2" max="2" width="3.7109375" style="2" customWidth="1"/>
    <col min="3" max="3" width="10.85546875" style="2" bestFit="1" customWidth="1"/>
    <col min="4" max="4" width="3.28515625" style="2" customWidth="1"/>
    <col min="5" max="5" width="10.85546875" style="2" bestFit="1" customWidth="1"/>
    <col min="6" max="6" width="11.28515625" style="2" bestFit="1" customWidth="1"/>
    <col min="7" max="16384" width="9.140625" style="2"/>
  </cols>
  <sheetData>
    <row r="8" spans="1:6" ht="15.75" customHeight="1">
      <c r="A8" s="169" t="s">
        <v>0</v>
      </c>
      <c r="B8" s="169"/>
      <c r="C8" s="169"/>
      <c r="D8" s="169"/>
      <c r="E8" s="169"/>
    </row>
    <row r="9" spans="1:6" ht="15.75" customHeight="1">
      <c r="A9" s="169" t="s">
        <v>1</v>
      </c>
      <c r="B9" s="169"/>
      <c r="C9" s="169"/>
      <c r="D9" s="169"/>
      <c r="E9" s="169"/>
    </row>
    <row r="10" spans="1:6" s="4" customFormat="1" ht="15.75" customHeight="1">
      <c r="A10" s="170" t="s">
        <v>69</v>
      </c>
      <c r="B10" s="170"/>
      <c r="C10" s="170"/>
      <c r="D10" s="170"/>
      <c r="E10" s="170"/>
    </row>
    <row r="11" spans="1:6" ht="15.75" customHeight="1">
      <c r="A11" s="50"/>
      <c r="B11" s="50"/>
      <c r="E11" s="9"/>
      <c r="F11" s="51"/>
    </row>
    <row r="12" spans="1:6" ht="15.75" customHeight="1">
      <c r="A12" s="50"/>
      <c r="C12" s="73" t="s">
        <v>5</v>
      </c>
      <c r="E12" s="9"/>
      <c r="F12" s="52"/>
    </row>
    <row r="13" spans="1:6" ht="15.75" customHeight="1">
      <c r="A13" s="9"/>
      <c r="C13" s="11">
        <v>44012</v>
      </c>
      <c r="E13" s="11">
        <v>43646</v>
      </c>
      <c r="F13" s="54"/>
    </row>
    <row r="14" spans="1:6" ht="12.75" customHeight="1">
      <c r="A14" s="9"/>
      <c r="C14" s="12"/>
    </row>
    <row r="15" spans="1:6" ht="15.75" customHeight="1">
      <c r="A15" s="13" t="s">
        <v>70</v>
      </c>
      <c r="C15" s="55">
        <f>SUM(C16:C18)-1</f>
        <v>19956.677</v>
      </c>
      <c r="D15" s="56"/>
      <c r="E15" s="55">
        <f>SUM(E16:E18)</f>
        <v>25748</v>
      </c>
      <c r="F15" s="55"/>
    </row>
    <row r="16" spans="1:6" ht="15.75" customHeight="1">
      <c r="A16" s="9" t="s">
        <v>71</v>
      </c>
      <c r="C16" s="58">
        <v>9404.4555600000003</v>
      </c>
      <c r="D16" s="56"/>
      <c r="E16" s="75">
        <v>7370</v>
      </c>
      <c r="F16" s="57"/>
    </row>
    <row r="17" spans="1:6" ht="15.75" customHeight="1">
      <c r="A17" s="9" t="s">
        <v>72</v>
      </c>
      <c r="C17" s="58">
        <f>1+10381.22144</f>
        <v>10382.221439999999</v>
      </c>
      <c r="D17" s="56"/>
      <c r="E17" s="75">
        <v>18347</v>
      </c>
      <c r="F17" s="57"/>
    </row>
    <row r="18" spans="1:6" ht="15.75" customHeight="1">
      <c r="A18" s="9" t="s">
        <v>73</v>
      </c>
      <c r="C18" s="58">
        <v>171</v>
      </c>
      <c r="D18" s="56"/>
      <c r="E18" s="75">
        <v>31</v>
      </c>
      <c r="F18" s="57"/>
    </row>
    <row r="19" spans="1:6" ht="15.75" customHeight="1">
      <c r="A19" s="9"/>
      <c r="D19" s="56"/>
      <c r="E19" s="75"/>
      <c r="F19" s="57"/>
    </row>
    <row r="20" spans="1:6" ht="15.75" customHeight="1">
      <c r="A20" s="13" t="s">
        <v>74</v>
      </c>
      <c r="C20" s="55">
        <f>SUM(C21:C22)+1</f>
        <v>-2382.8796000000002</v>
      </c>
      <c r="D20" s="56"/>
      <c r="E20" s="55">
        <f>SUM(E21:E22)</f>
        <v>-2363</v>
      </c>
      <c r="F20" s="55"/>
    </row>
    <row r="21" spans="1:6" ht="15.75" customHeight="1">
      <c r="A21" s="60" t="s">
        <v>75</v>
      </c>
      <c r="C21" s="59">
        <f>-1238.3933-1</f>
        <v>-1239.3933</v>
      </c>
      <c r="D21" s="56"/>
      <c r="E21" s="80">
        <v>-1556</v>
      </c>
      <c r="F21" s="59"/>
    </row>
    <row r="22" spans="1:6" ht="15.75" customHeight="1">
      <c r="A22" s="9" t="s">
        <v>76</v>
      </c>
      <c r="C22" s="59">
        <v>-1144.4863</v>
      </c>
      <c r="D22" s="56"/>
      <c r="E22" s="80">
        <v>-807</v>
      </c>
      <c r="F22" s="59"/>
    </row>
    <row r="23" spans="1:6" ht="15.75" customHeight="1">
      <c r="A23" s="9"/>
      <c r="D23" s="56"/>
      <c r="E23" s="75"/>
      <c r="F23" s="59"/>
    </row>
    <row r="24" spans="1:6" ht="15.75" customHeight="1">
      <c r="A24" s="13" t="s">
        <v>77</v>
      </c>
      <c r="C24" s="55">
        <f>C15+C20</f>
        <v>17573.797399999999</v>
      </c>
      <c r="D24" s="56"/>
      <c r="E24" s="55">
        <f>E15+E20</f>
        <v>23385</v>
      </c>
      <c r="F24" s="55"/>
    </row>
    <row r="25" spans="1:6" ht="15.75" customHeight="1">
      <c r="A25" s="9"/>
      <c r="D25" s="56"/>
      <c r="E25" s="75"/>
      <c r="F25" s="57"/>
    </row>
    <row r="26" spans="1:6" ht="15.75" customHeight="1">
      <c r="A26" s="13" t="s">
        <v>78</v>
      </c>
      <c r="C26" s="55">
        <f>SUM(C27:C32)</f>
        <v>-13460.599249999999</v>
      </c>
      <c r="D26" s="56"/>
      <c r="E26" s="55">
        <f>SUM(E27:E32)</f>
        <v>-13300</v>
      </c>
      <c r="F26" s="55"/>
    </row>
    <row r="27" spans="1:6" ht="15.75" customHeight="1">
      <c r="A27" s="9" t="s">
        <v>79</v>
      </c>
      <c r="C27" s="59">
        <v>6698.3207600000005</v>
      </c>
      <c r="D27" s="56"/>
      <c r="E27" s="75">
        <v>7125</v>
      </c>
      <c r="F27" s="59"/>
    </row>
    <row r="28" spans="1:6" ht="15.75" customHeight="1">
      <c r="A28" s="9" t="s">
        <v>80</v>
      </c>
      <c r="C28" s="59">
        <v>-14980.08704</v>
      </c>
      <c r="D28" s="56"/>
      <c r="E28" s="75">
        <v>-14731</v>
      </c>
      <c r="F28" s="59"/>
    </row>
    <row r="29" spans="1:6" ht="15.75" customHeight="1">
      <c r="A29" s="9" t="s">
        <v>81</v>
      </c>
      <c r="C29" s="59">
        <v>-3960.8550499999997</v>
      </c>
      <c r="D29" s="56"/>
      <c r="E29" s="75">
        <v>-4151</v>
      </c>
      <c r="F29" s="59"/>
    </row>
    <row r="30" spans="1:6" ht="15.75" customHeight="1">
      <c r="A30" s="9" t="s">
        <v>82</v>
      </c>
      <c r="C30" s="59">
        <v>-1443.8910000000001</v>
      </c>
      <c r="D30" s="56"/>
      <c r="E30" s="75">
        <v>-1694</v>
      </c>
      <c r="F30" s="59"/>
    </row>
    <row r="31" spans="1:6" ht="15.75" customHeight="1">
      <c r="A31" s="27" t="s">
        <v>83</v>
      </c>
      <c r="C31" s="59">
        <v>464.95695999999998</v>
      </c>
      <c r="D31" s="56"/>
      <c r="E31" s="59">
        <v>160</v>
      </c>
      <c r="F31" s="59"/>
    </row>
    <row r="32" spans="1:6" ht="15.75" customHeight="1">
      <c r="A32" s="27" t="s">
        <v>84</v>
      </c>
      <c r="C32" s="59">
        <v>-239.04387999999997</v>
      </c>
      <c r="D32" s="56"/>
      <c r="E32" s="59">
        <f>-8-1</f>
        <v>-9</v>
      </c>
      <c r="F32" s="59"/>
    </row>
    <row r="33" spans="1:7" ht="15.75" customHeight="1">
      <c r="A33" s="27"/>
      <c r="D33" s="56"/>
      <c r="E33" s="59"/>
      <c r="F33" s="59"/>
    </row>
    <row r="34" spans="1:7" ht="15.75" customHeight="1">
      <c r="A34" s="34" t="s">
        <v>85</v>
      </c>
      <c r="C34" s="62">
        <f>C24+C26</f>
        <v>4113.1981500000002</v>
      </c>
      <c r="D34" s="62"/>
      <c r="E34" s="63">
        <f>E24+E26</f>
        <v>10085</v>
      </c>
      <c r="F34" s="62"/>
    </row>
    <row r="35" spans="1:7" ht="15.75" customHeight="1">
      <c r="A35" s="34"/>
      <c r="D35" s="56"/>
      <c r="E35" s="63"/>
      <c r="F35" s="57"/>
    </row>
    <row r="36" spans="1:7" ht="15.75" customHeight="1">
      <c r="A36" s="34" t="s">
        <v>86</v>
      </c>
      <c r="C36" s="59">
        <v>-2587.8450600000001</v>
      </c>
      <c r="D36" s="56"/>
      <c r="E36" s="63">
        <v>-266</v>
      </c>
      <c r="F36" s="61"/>
    </row>
    <row r="37" spans="1:7" ht="15.75" customHeight="1">
      <c r="A37" s="34"/>
      <c r="D37" s="56"/>
      <c r="E37" s="63"/>
      <c r="F37" s="57"/>
    </row>
    <row r="38" spans="1:7" ht="15.75" customHeight="1">
      <c r="A38" s="8" t="s">
        <v>87</v>
      </c>
      <c r="C38" s="59">
        <f>C34+C36</f>
        <v>1525.3530900000001</v>
      </c>
      <c r="D38" s="59"/>
      <c r="E38" s="63">
        <f>E34+E36</f>
        <v>9819</v>
      </c>
      <c r="F38" s="59"/>
    </row>
    <row r="39" spans="1:7" ht="15.75" customHeight="1">
      <c r="A39" s="8"/>
      <c r="D39" s="56"/>
      <c r="E39" s="63"/>
      <c r="F39" s="57"/>
    </row>
    <row r="40" spans="1:7" ht="15.75" customHeight="1">
      <c r="A40" s="8" t="s">
        <v>88</v>
      </c>
      <c r="C40" s="63">
        <f>SUM(C42:C43)</f>
        <v>-2301.0055400000001</v>
      </c>
      <c r="D40" s="63"/>
      <c r="E40" s="63">
        <f t="shared" ref="E40" si="0">SUM(E42:E43)</f>
        <v>-4290</v>
      </c>
      <c r="F40" s="63"/>
    </row>
    <row r="41" spans="1:7" ht="15.75" customHeight="1">
      <c r="A41" s="8"/>
      <c r="D41" s="56"/>
      <c r="E41" s="63"/>
      <c r="F41" s="64"/>
    </row>
    <row r="42" spans="1:7" ht="15.75" customHeight="1">
      <c r="A42" s="27" t="s">
        <v>89</v>
      </c>
      <c r="B42" s="4"/>
      <c r="C42" s="59">
        <v>-1242.88338</v>
      </c>
      <c r="D42" s="56"/>
      <c r="E42" s="59">
        <v>-2645</v>
      </c>
      <c r="F42" s="61"/>
      <c r="G42" s="4"/>
    </row>
    <row r="43" spans="1:7" ht="15.75" customHeight="1">
      <c r="A43" s="65" t="s">
        <v>90</v>
      </c>
      <c r="B43" s="4"/>
      <c r="C43" s="59">
        <v>-1058.1221599999999</v>
      </c>
      <c r="D43" s="56"/>
      <c r="E43" s="59">
        <v>-1645</v>
      </c>
      <c r="F43" s="61"/>
      <c r="G43" s="4"/>
    </row>
    <row r="44" spans="1:7" ht="15.75" customHeight="1">
      <c r="A44" s="65"/>
      <c r="D44" s="56"/>
      <c r="E44" s="59"/>
      <c r="F44" s="57"/>
    </row>
    <row r="45" spans="1:7" ht="15.75" customHeight="1">
      <c r="A45" s="66" t="s">
        <v>91</v>
      </c>
      <c r="B45" s="61"/>
      <c r="C45" s="59">
        <v>-1.6931400000000001</v>
      </c>
      <c r="D45" s="56"/>
      <c r="E45" s="59">
        <v>0</v>
      </c>
      <c r="F45" s="57"/>
    </row>
    <row r="46" spans="1:7" ht="15.75" customHeight="1">
      <c r="A46" s="65"/>
      <c r="D46" s="56"/>
      <c r="E46" s="78"/>
      <c r="F46" s="57"/>
    </row>
    <row r="47" spans="1:7" ht="15.75" customHeight="1">
      <c r="A47" s="34" t="s">
        <v>92</v>
      </c>
      <c r="C47" s="63">
        <f>C38+C40+C45-1</f>
        <v>-778.34559000000002</v>
      </c>
      <c r="D47" s="63"/>
      <c r="E47" s="63">
        <f>E38+E40+E45</f>
        <v>5529</v>
      </c>
      <c r="F47" s="63"/>
    </row>
    <row r="48" spans="1:7" ht="15.75" customHeight="1">
      <c r="A48" s="8"/>
      <c r="E48" s="1"/>
      <c r="F48" s="64"/>
    </row>
    <row r="49" spans="1:7" ht="15.75" customHeight="1">
      <c r="A49" s="2" t="s">
        <v>93</v>
      </c>
      <c r="C49" s="67">
        <f>+(C47*1000)/170880389</f>
        <v>-4.5549146660708965E-3</v>
      </c>
      <c r="D49" s="56"/>
      <c r="E49" s="67">
        <f>+(E47*1000)/170880389</f>
        <v>3.2355965669062237E-2</v>
      </c>
      <c r="F49" s="68"/>
    </row>
    <row r="50" spans="1:7" ht="15.75" customHeight="1">
      <c r="E50" s="79"/>
      <c r="F50" s="69"/>
      <c r="G50" s="69"/>
    </row>
    <row r="51" spans="1:7" ht="15.75" customHeight="1">
      <c r="A51" s="42"/>
    </row>
    <row r="52" spans="1:7" ht="15.75" customHeight="1">
      <c r="A52" s="10" t="s">
        <v>62</v>
      </c>
    </row>
    <row r="53" spans="1:7" ht="15.75" customHeight="1">
      <c r="A53" s="70"/>
      <c r="F53" s="56"/>
    </row>
    <row r="54" spans="1:7" ht="15.75" customHeight="1">
      <c r="A54" s="70"/>
    </row>
    <row r="55" spans="1:7" ht="15.75" customHeight="1">
      <c r="A55" s="70"/>
    </row>
    <row r="56" spans="1:7" ht="15.75" customHeight="1">
      <c r="A56" s="70"/>
    </row>
    <row r="57" spans="1:7">
      <c r="A57" s="71" t="s">
        <v>94</v>
      </c>
      <c r="B57" s="44" t="s">
        <v>95</v>
      </c>
    </row>
    <row r="58" spans="1:7">
      <c r="A58" s="46" t="s">
        <v>96</v>
      </c>
      <c r="B58" s="49" t="s">
        <v>97</v>
      </c>
    </row>
    <row r="59" spans="1:7">
      <c r="A59" s="46" t="s">
        <v>98</v>
      </c>
      <c r="B59" s="49" t="s">
        <v>99</v>
      </c>
    </row>
  </sheetData>
  <sheetProtection selectLockedCells="1" selectUnlockedCells="1"/>
  <mergeCells count="3">
    <mergeCell ref="A8:E8"/>
    <mergeCell ref="A9:E9"/>
    <mergeCell ref="A10:E10"/>
  </mergeCells>
  <pageMargins left="0.7" right="0.7" top="0.75" bottom="0.75" header="0.3" footer="0.3"/>
  <pageSetup paperSize="9" scale="78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4:I84"/>
  <sheetViews>
    <sheetView showGridLines="0" workbookViewId="0">
      <selection activeCell="G7" sqref="G7"/>
    </sheetView>
  </sheetViews>
  <sheetFormatPr defaultColWidth="14.7109375" defaultRowHeight="12.75"/>
  <cols>
    <col min="1" max="1" width="40" customWidth="1"/>
    <col min="2" max="2" width="25.85546875" style="2" customWidth="1"/>
    <col min="3" max="4" width="20.7109375" style="2" customWidth="1"/>
    <col min="5" max="5" width="21.140625" style="2" customWidth="1"/>
    <col min="6" max="6" width="13.140625" style="2" customWidth="1"/>
    <col min="7" max="7" width="20.28515625" style="2" customWidth="1"/>
    <col min="8" max="8" width="37.7109375" style="2" bestFit="1" customWidth="1"/>
    <col min="9" max="9" width="7.42578125" style="2" bestFit="1" customWidth="1"/>
    <col min="10" max="10" width="5.42578125" style="2" bestFit="1" customWidth="1"/>
    <col min="11" max="12" width="7" style="2" bestFit="1" customWidth="1"/>
    <col min="13" max="13" width="7.42578125" style="2" bestFit="1" customWidth="1"/>
    <col min="14" max="256" width="14.7109375" style="2"/>
    <col min="257" max="257" width="40" style="2" customWidth="1"/>
    <col min="258" max="258" width="25.85546875" style="2" customWidth="1"/>
    <col min="259" max="260" width="20.7109375" style="2" customWidth="1"/>
    <col min="261" max="261" width="21.140625" style="2" customWidth="1"/>
    <col min="262" max="262" width="13.140625" style="2" customWidth="1"/>
    <col min="263" max="263" width="20.28515625" style="2" customWidth="1"/>
    <col min="264" max="264" width="37.7109375" style="2" bestFit="1" customWidth="1"/>
    <col min="265" max="265" width="7.42578125" style="2" bestFit="1" customWidth="1"/>
    <col min="266" max="266" width="5.42578125" style="2" bestFit="1" customWidth="1"/>
    <col min="267" max="268" width="7" style="2" bestFit="1" customWidth="1"/>
    <col min="269" max="269" width="7.42578125" style="2" bestFit="1" customWidth="1"/>
    <col min="270" max="512" width="14.7109375" style="2"/>
    <col min="513" max="513" width="40" style="2" customWidth="1"/>
    <col min="514" max="514" width="25.85546875" style="2" customWidth="1"/>
    <col min="515" max="516" width="20.7109375" style="2" customWidth="1"/>
    <col min="517" max="517" width="21.140625" style="2" customWidth="1"/>
    <col min="518" max="518" width="13.140625" style="2" customWidth="1"/>
    <col min="519" max="519" width="20.28515625" style="2" customWidth="1"/>
    <col min="520" max="520" width="37.7109375" style="2" bestFit="1" customWidth="1"/>
    <col min="521" max="521" width="7.42578125" style="2" bestFit="1" customWidth="1"/>
    <col min="522" max="522" width="5.42578125" style="2" bestFit="1" customWidth="1"/>
    <col min="523" max="524" width="7" style="2" bestFit="1" customWidth="1"/>
    <col min="525" max="525" width="7.42578125" style="2" bestFit="1" customWidth="1"/>
    <col min="526" max="768" width="14.7109375" style="2"/>
    <col min="769" max="769" width="40" style="2" customWidth="1"/>
    <col min="770" max="770" width="25.85546875" style="2" customWidth="1"/>
    <col min="771" max="772" width="20.7109375" style="2" customWidth="1"/>
    <col min="773" max="773" width="21.140625" style="2" customWidth="1"/>
    <col min="774" max="774" width="13.140625" style="2" customWidth="1"/>
    <col min="775" max="775" width="20.28515625" style="2" customWidth="1"/>
    <col min="776" max="776" width="37.7109375" style="2" bestFit="1" customWidth="1"/>
    <col min="777" max="777" width="7.42578125" style="2" bestFit="1" customWidth="1"/>
    <col min="778" max="778" width="5.42578125" style="2" bestFit="1" customWidth="1"/>
    <col min="779" max="780" width="7" style="2" bestFit="1" customWidth="1"/>
    <col min="781" max="781" width="7.42578125" style="2" bestFit="1" customWidth="1"/>
    <col min="782" max="1024" width="14.7109375" style="2"/>
    <col min="1025" max="1025" width="40" style="2" customWidth="1"/>
    <col min="1026" max="1026" width="25.85546875" style="2" customWidth="1"/>
    <col min="1027" max="1028" width="20.7109375" style="2" customWidth="1"/>
    <col min="1029" max="1029" width="21.140625" style="2" customWidth="1"/>
    <col min="1030" max="1030" width="13.140625" style="2" customWidth="1"/>
    <col min="1031" max="1031" width="20.28515625" style="2" customWidth="1"/>
    <col min="1032" max="1032" width="37.7109375" style="2" bestFit="1" customWidth="1"/>
    <col min="1033" max="1033" width="7.42578125" style="2" bestFit="1" customWidth="1"/>
    <col min="1034" max="1034" width="5.42578125" style="2" bestFit="1" customWidth="1"/>
    <col min="1035" max="1036" width="7" style="2" bestFit="1" customWidth="1"/>
    <col min="1037" max="1037" width="7.42578125" style="2" bestFit="1" customWidth="1"/>
    <col min="1038" max="1280" width="14.7109375" style="2"/>
    <col min="1281" max="1281" width="40" style="2" customWidth="1"/>
    <col min="1282" max="1282" width="25.85546875" style="2" customWidth="1"/>
    <col min="1283" max="1284" width="20.7109375" style="2" customWidth="1"/>
    <col min="1285" max="1285" width="21.140625" style="2" customWidth="1"/>
    <col min="1286" max="1286" width="13.140625" style="2" customWidth="1"/>
    <col min="1287" max="1287" width="20.28515625" style="2" customWidth="1"/>
    <col min="1288" max="1288" width="37.7109375" style="2" bestFit="1" customWidth="1"/>
    <col min="1289" max="1289" width="7.42578125" style="2" bestFit="1" customWidth="1"/>
    <col min="1290" max="1290" width="5.42578125" style="2" bestFit="1" customWidth="1"/>
    <col min="1291" max="1292" width="7" style="2" bestFit="1" customWidth="1"/>
    <col min="1293" max="1293" width="7.42578125" style="2" bestFit="1" customWidth="1"/>
    <col min="1294" max="1536" width="14.7109375" style="2"/>
    <col min="1537" max="1537" width="40" style="2" customWidth="1"/>
    <col min="1538" max="1538" width="25.85546875" style="2" customWidth="1"/>
    <col min="1539" max="1540" width="20.7109375" style="2" customWidth="1"/>
    <col min="1541" max="1541" width="21.140625" style="2" customWidth="1"/>
    <col min="1542" max="1542" width="13.140625" style="2" customWidth="1"/>
    <col min="1543" max="1543" width="20.28515625" style="2" customWidth="1"/>
    <col min="1544" max="1544" width="37.7109375" style="2" bestFit="1" customWidth="1"/>
    <col min="1545" max="1545" width="7.42578125" style="2" bestFit="1" customWidth="1"/>
    <col min="1546" max="1546" width="5.42578125" style="2" bestFit="1" customWidth="1"/>
    <col min="1547" max="1548" width="7" style="2" bestFit="1" customWidth="1"/>
    <col min="1549" max="1549" width="7.42578125" style="2" bestFit="1" customWidth="1"/>
    <col min="1550" max="1792" width="14.7109375" style="2"/>
    <col min="1793" max="1793" width="40" style="2" customWidth="1"/>
    <col min="1794" max="1794" width="25.85546875" style="2" customWidth="1"/>
    <col min="1795" max="1796" width="20.7109375" style="2" customWidth="1"/>
    <col min="1797" max="1797" width="21.140625" style="2" customWidth="1"/>
    <col min="1798" max="1798" width="13.140625" style="2" customWidth="1"/>
    <col min="1799" max="1799" width="20.28515625" style="2" customWidth="1"/>
    <col min="1800" max="1800" width="37.7109375" style="2" bestFit="1" customWidth="1"/>
    <col min="1801" max="1801" width="7.42578125" style="2" bestFit="1" customWidth="1"/>
    <col min="1802" max="1802" width="5.42578125" style="2" bestFit="1" customWidth="1"/>
    <col min="1803" max="1804" width="7" style="2" bestFit="1" customWidth="1"/>
    <col min="1805" max="1805" width="7.42578125" style="2" bestFit="1" customWidth="1"/>
    <col min="1806" max="2048" width="14.7109375" style="2"/>
    <col min="2049" max="2049" width="40" style="2" customWidth="1"/>
    <col min="2050" max="2050" width="25.85546875" style="2" customWidth="1"/>
    <col min="2051" max="2052" width="20.7109375" style="2" customWidth="1"/>
    <col min="2053" max="2053" width="21.140625" style="2" customWidth="1"/>
    <col min="2054" max="2054" width="13.140625" style="2" customWidth="1"/>
    <col min="2055" max="2055" width="20.28515625" style="2" customWidth="1"/>
    <col min="2056" max="2056" width="37.7109375" style="2" bestFit="1" customWidth="1"/>
    <col min="2057" max="2057" width="7.42578125" style="2" bestFit="1" customWidth="1"/>
    <col min="2058" max="2058" width="5.42578125" style="2" bestFit="1" customWidth="1"/>
    <col min="2059" max="2060" width="7" style="2" bestFit="1" customWidth="1"/>
    <col min="2061" max="2061" width="7.42578125" style="2" bestFit="1" customWidth="1"/>
    <col min="2062" max="2304" width="14.7109375" style="2"/>
    <col min="2305" max="2305" width="40" style="2" customWidth="1"/>
    <col min="2306" max="2306" width="25.85546875" style="2" customWidth="1"/>
    <col min="2307" max="2308" width="20.7109375" style="2" customWidth="1"/>
    <col min="2309" max="2309" width="21.140625" style="2" customWidth="1"/>
    <col min="2310" max="2310" width="13.140625" style="2" customWidth="1"/>
    <col min="2311" max="2311" width="20.28515625" style="2" customWidth="1"/>
    <col min="2312" max="2312" width="37.7109375" style="2" bestFit="1" customWidth="1"/>
    <col min="2313" max="2313" width="7.42578125" style="2" bestFit="1" customWidth="1"/>
    <col min="2314" max="2314" width="5.42578125" style="2" bestFit="1" customWidth="1"/>
    <col min="2315" max="2316" width="7" style="2" bestFit="1" customWidth="1"/>
    <col min="2317" max="2317" width="7.42578125" style="2" bestFit="1" customWidth="1"/>
    <col min="2318" max="2560" width="14.7109375" style="2"/>
    <col min="2561" max="2561" width="40" style="2" customWidth="1"/>
    <col min="2562" max="2562" width="25.85546875" style="2" customWidth="1"/>
    <col min="2563" max="2564" width="20.7109375" style="2" customWidth="1"/>
    <col min="2565" max="2565" width="21.140625" style="2" customWidth="1"/>
    <col min="2566" max="2566" width="13.140625" style="2" customWidth="1"/>
    <col min="2567" max="2567" width="20.28515625" style="2" customWidth="1"/>
    <col min="2568" max="2568" width="37.7109375" style="2" bestFit="1" customWidth="1"/>
    <col min="2569" max="2569" width="7.42578125" style="2" bestFit="1" customWidth="1"/>
    <col min="2570" max="2570" width="5.42578125" style="2" bestFit="1" customWidth="1"/>
    <col min="2571" max="2572" width="7" style="2" bestFit="1" customWidth="1"/>
    <col min="2573" max="2573" width="7.42578125" style="2" bestFit="1" customWidth="1"/>
    <col min="2574" max="2816" width="14.7109375" style="2"/>
    <col min="2817" max="2817" width="40" style="2" customWidth="1"/>
    <col min="2818" max="2818" width="25.85546875" style="2" customWidth="1"/>
    <col min="2819" max="2820" width="20.7109375" style="2" customWidth="1"/>
    <col min="2821" max="2821" width="21.140625" style="2" customWidth="1"/>
    <col min="2822" max="2822" width="13.140625" style="2" customWidth="1"/>
    <col min="2823" max="2823" width="20.28515625" style="2" customWidth="1"/>
    <col min="2824" max="2824" width="37.7109375" style="2" bestFit="1" customWidth="1"/>
    <col min="2825" max="2825" width="7.42578125" style="2" bestFit="1" customWidth="1"/>
    <col min="2826" max="2826" width="5.42578125" style="2" bestFit="1" customWidth="1"/>
    <col min="2827" max="2828" width="7" style="2" bestFit="1" customWidth="1"/>
    <col min="2829" max="2829" width="7.42578125" style="2" bestFit="1" customWidth="1"/>
    <col min="2830" max="3072" width="14.7109375" style="2"/>
    <col min="3073" max="3073" width="40" style="2" customWidth="1"/>
    <col min="3074" max="3074" width="25.85546875" style="2" customWidth="1"/>
    <col min="3075" max="3076" width="20.7109375" style="2" customWidth="1"/>
    <col min="3077" max="3077" width="21.140625" style="2" customWidth="1"/>
    <col min="3078" max="3078" width="13.140625" style="2" customWidth="1"/>
    <col min="3079" max="3079" width="20.28515625" style="2" customWidth="1"/>
    <col min="3080" max="3080" width="37.7109375" style="2" bestFit="1" customWidth="1"/>
    <col min="3081" max="3081" width="7.42578125" style="2" bestFit="1" customWidth="1"/>
    <col min="3082" max="3082" width="5.42578125" style="2" bestFit="1" customWidth="1"/>
    <col min="3083" max="3084" width="7" style="2" bestFit="1" customWidth="1"/>
    <col min="3085" max="3085" width="7.42578125" style="2" bestFit="1" customWidth="1"/>
    <col min="3086" max="3328" width="14.7109375" style="2"/>
    <col min="3329" max="3329" width="40" style="2" customWidth="1"/>
    <col min="3330" max="3330" width="25.85546875" style="2" customWidth="1"/>
    <col min="3331" max="3332" width="20.7109375" style="2" customWidth="1"/>
    <col min="3333" max="3333" width="21.140625" style="2" customWidth="1"/>
    <col min="3334" max="3334" width="13.140625" style="2" customWidth="1"/>
    <col min="3335" max="3335" width="20.28515625" style="2" customWidth="1"/>
    <col min="3336" max="3336" width="37.7109375" style="2" bestFit="1" customWidth="1"/>
    <col min="3337" max="3337" width="7.42578125" style="2" bestFit="1" customWidth="1"/>
    <col min="3338" max="3338" width="5.42578125" style="2" bestFit="1" customWidth="1"/>
    <col min="3339" max="3340" width="7" style="2" bestFit="1" customWidth="1"/>
    <col min="3341" max="3341" width="7.42578125" style="2" bestFit="1" customWidth="1"/>
    <col min="3342" max="3584" width="14.7109375" style="2"/>
    <col min="3585" max="3585" width="40" style="2" customWidth="1"/>
    <col min="3586" max="3586" width="25.85546875" style="2" customWidth="1"/>
    <col min="3587" max="3588" width="20.7109375" style="2" customWidth="1"/>
    <col min="3589" max="3589" width="21.140625" style="2" customWidth="1"/>
    <col min="3590" max="3590" width="13.140625" style="2" customWidth="1"/>
    <col min="3591" max="3591" width="20.28515625" style="2" customWidth="1"/>
    <col min="3592" max="3592" width="37.7109375" style="2" bestFit="1" customWidth="1"/>
    <col min="3593" max="3593" width="7.42578125" style="2" bestFit="1" customWidth="1"/>
    <col min="3594" max="3594" width="5.42578125" style="2" bestFit="1" customWidth="1"/>
    <col min="3595" max="3596" width="7" style="2" bestFit="1" customWidth="1"/>
    <col min="3597" max="3597" width="7.42578125" style="2" bestFit="1" customWidth="1"/>
    <col min="3598" max="3840" width="14.7109375" style="2"/>
    <col min="3841" max="3841" width="40" style="2" customWidth="1"/>
    <col min="3842" max="3842" width="25.85546875" style="2" customWidth="1"/>
    <col min="3843" max="3844" width="20.7109375" style="2" customWidth="1"/>
    <col min="3845" max="3845" width="21.140625" style="2" customWidth="1"/>
    <col min="3846" max="3846" width="13.140625" style="2" customWidth="1"/>
    <col min="3847" max="3847" width="20.28515625" style="2" customWidth="1"/>
    <col min="3848" max="3848" width="37.7109375" style="2" bestFit="1" customWidth="1"/>
    <col min="3849" max="3849" width="7.42578125" style="2" bestFit="1" customWidth="1"/>
    <col min="3850" max="3850" width="5.42578125" style="2" bestFit="1" customWidth="1"/>
    <col min="3851" max="3852" width="7" style="2" bestFit="1" customWidth="1"/>
    <col min="3853" max="3853" width="7.42578125" style="2" bestFit="1" customWidth="1"/>
    <col min="3854" max="4096" width="14.7109375" style="2"/>
    <col min="4097" max="4097" width="40" style="2" customWidth="1"/>
    <col min="4098" max="4098" width="25.85546875" style="2" customWidth="1"/>
    <col min="4099" max="4100" width="20.7109375" style="2" customWidth="1"/>
    <col min="4101" max="4101" width="21.140625" style="2" customWidth="1"/>
    <col min="4102" max="4102" width="13.140625" style="2" customWidth="1"/>
    <col min="4103" max="4103" width="20.28515625" style="2" customWidth="1"/>
    <col min="4104" max="4104" width="37.7109375" style="2" bestFit="1" customWidth="1"/>
    <col min="4105" max="4105" width="7.42578125" style="2" bestFit="1" customWidth="1"/>
    <col min="4106" max="4106" width="5.42578125" style="2" bestFit="1" customWidth="1"/>
    <col min="4107" max="4108" width="7" style="2" bestFit="1" customWidth="1"/>
    <col min="4109" max="4109" width="7.42578125" style="2" bestFit="1" customWidth="1"/>
    <col min="4110" max="4352" width="14.7109375" style="2"/>
    <col min="4353" max="4353" width="40" style="2" customWidth="1"/>
    <col min="4354" max="4354" width="25.85546875" style="2" customWidth="1"/>
    <col min="4355" max="4356" width="20.7109375" style="2" customWidth="1"/>
    <col min="4357" max="4357" width="21.140625" style="2" customWidth="1"/>
    <col min="4358" max="4358" width="13.140625" style="2" customWidth="1"/>
    <col min="4359" max="4359" width="20.28515625" style="2" customWidth="1"/>
    <col min="4360" max="4360" width="37.7109375" style="2" bestFit="1" customWidth="1"/>
    <col min="4361" max="4361" width="7.42578125" style="2" bestFit="1" customWidth="1"/>
    <col min="4362" max="4362" width="5.42578125" style="2" bestFit="1" customWidth="1"/>
    <col min="4363" max="4364" width="7" style="2" bestFit="1" customWidth="1"/>
    <col min="4365" max="4365" width="7.42578125" style="2" bestFit="1" customWidth="1"/>
    <col min="4366" max="4608" width="14.7109375" style="2"/>
    <col min="4609" max="4609" width="40" style="2" customWidth="1"/>
    <col min="4610" max="4610" width="25.85546875" style="2" customWidth="1"/>
    <col min="4611" max="4612" width="20.7109375" style="2" customWidth="1"/>
    <col min="4613" max="4613" width="21.140625" style="2" customWidth="1"/>
    <col min="4614" max="4614" width="13.140625" style="2" customWidth="1"/>
    <col min="4615" max="4615" width="20.28515625" style="2" customWidth="1"/>
    <col min="4616" max="4616" width="37.7109375" style="2" bestFit="1" customWidth="1"/>
    <col min="4617" max="4617" width="7.42578125" style="2" bestFit="1" customWidth="1"/>
    <col min="4618" max="4618" width="5.42578125" style="2" bestFit="1" customWidth="1"/>
    <col min="4619" max="4620" width="7" style="2" bestFit="1" customWidth="1"/>
    <col min="4621" max="4621" width="7.42578125" style="2" bestFit="1" customWidth="1"/>
    <col min="4622" max="4864" width="14.7109375" style="2"/>
    <col min="4865" max="4865" width="40" style="2" customWidth="1"/>
    <col min="4866" max="4866" width="25.85546875" style="2" customWidth="1"/>
    <col min="4867" max="4868" width="20.7109375" style="2" customWidth="1"/>
    <col min="4869" max="4869" width="21.140625" style="2" customWidth="1"/>
    <col min="4870" max="4870" width="13.140625" style="2" customWidth="1"/>
    <col min="4871" max="4871" width="20.28515625" style="2" customWidth="1"/>
    <col min="4872" max="4872" width="37.7109375" style="2" bestFit="1" customWidth="1"/>
    <col min="4873" max="4873" width="7.42578125" style="2" bestFit="1" customWidth="1"/>
    <col min="4874" max="4874" width="5.42578125" style="2" bestFit="1" customWidth="1"/>
    <col min="4875" max="4876" width="7" style="2" bestFit="1" customWidth="1"/>
    <col min="4877" max="4877" width="7.42578125" style="2" bestFit="1" customWidth="1"/>
    <col min="4878" max="5120" width="14.7109375" style="2"/>
    <col min="5121" max="5121" width="40" style="2" customWidth="1"/>
    <col min="5122" max="5122" width="25.85546875" style="2" customWidth="1"/>
    <col min="5123" max="5124" width="20.7109375" style="2" customWidth="1"/>
    <col min="5125" max="5125" width="21.140625" style="2" customWidth="1"/>
    <col min="5126" max="5126" width="13.140625" style="2" customWidth="1"/>
    <col min="5127" max="5127" width="20.28515625" style="2" customWidth="1"/>
    <col min="5128" max="5128" width="37.7109375" style="2" bestFit="1" customWidth="1"/>
    <col min="5129" max="5129" width="7.42578125" style="2" bestFit="1" customWidth="1"/>
    <col min="5130" max="5130" width="5.42578125" style="2" bestFit="1" customWidth="1"/>
    <col min="5131" max="5132" width="7" style="2" bestFit="1" customWidth="1"/>
    <col min="5133" max="5133" width="7.42578125" style="2" bestFit="1" customWidth="1"/>
    <col min="5134" max="5376" width="14.7109375" style="2"/>
    <col min="5377" max="5377" width="40" style="2" customWidth="1"/>
    <col min="5378" max="5378" width="25.85546875" style="2" customWidth="1"/>
    <col min="5379" max="5380" width="20.7109375" style="2" customWidth="1"/>
    <col min="5381" max="5381" width="21.140625" style="2" customWidth="1"/>
    <col min="5382" max="5382" width="13.140625" style="2" customWidth="1"/>
    <col min="5383" max="5383" width="20.28515625" style="2" customWidth="1"/>
    <col min="5384" max="5384" width="37.7109375" style="2" bestFit="1" customWidth="1"/>
    <col min="5385" max="5385" width="7.42578125" style="2" bestFit="1" customWidth="1"/>
    <col min="5386" max="5386" width="5.42578125" style="2" bestFit="1" customWidth="1"/>
    <col min="5387" max="5388" width="7" style="2" bestFit="1" customWidth="1"/>
    <col min="5389" max="5389" width="7.42578125" style="2" bestFit="1" customWidth="1"/>
    <col min="5390" max="5632" width="14.7109375" style="2"/>
    <col min="5633" max="5633" width="40" style="2" customWidth="1"/>
    <col min="5634" max="5634" width="25.85546875" style="2" customWidth="1"/>
    <col min="5635" max="5636" width="20.7109375" style="2" customWidth="1"/>
    <col min="5637" max="5637" width="21.140625" style="2" customWidth="1"/>
    <col min="5638" max="5638" width="13.140625" style="2" customWidth="1"/>
    <col min="5639" max="5639" width="20.28515625" style="2" customWidth="1"/>
    <col min="5640" max="5640" width="37.7109375" style="2" bestFit="1" customWidth="1"/>
    <col min="5641" max="5641" width="7.42578125" style="2" bestFit="1" customWidth="1"/>
    <col min="5642" max="5642" width="5.42578125" style="2" bestFit="1" customWidth="1"/>
    <col min="5643" max="5644" width="7" style="2" bestFit="1" customWidth="1"/>
    <col min="5645" max="5645" width="7.42578125" style="2" bestFit="1" customWidth="1"/>
    <col min="5646" max="5888" width="14.7109375" style="2"/>
    <col min="5889" max="5889" width="40" style="2" customWidth="1"/>
    <col min="5890" max="5890" width="25.85546875" style="2" customWidth="1"/>
    <col min="5891" max="5892" width="20.7109375" style="2" customWidth="1"/>
    <col min="5893" max="5893" width="21.140625" style="2" customWidth="1"/>
    <col min="5894" max="5894" width="13.140625" style="2" customWidth="1"/>
    <col min="5895" max="5895" width="20.28515625" style="2" customWidth="1"/>
    <col min="5896" max="5896" width="37.7109375" style="2" bestFit="1" customWidth="1"/>
    <col min="5897" max="5897" width="7.42578125" style="2" bestFit="1" customWidth="1"/>
    <col min="5898" max="5898" width="5.42578125" style="2" bestFit="1" customWidth="1"/>
    <col min="5899" max="5900" width="7" style="2" bestFit="1" customWidth="1"/>
    <col min="5901" max="5901" width="7.42578125" style="2" bestFit="1" customWidth="1"/>
    <col min="5902" max="6144" width="14.7109375" style="2"/>
    <col min="6145" max="6145" width="40" style="2" customWidth="1"/>
    <col min="6146" max="6146" width="25.85546875" style="2" customWidth="1"/>
    <col min="6147" max="6148" width="20.7109375" style="2" customWidth="1"/>
    <col min="6149" max="6149" width="21.140625" style="2" customWidth="1"/>
    <col min="6150" max="6150" width="13.140625" style="2" customWidth="1"/>
    <col min="6151" max="6151" width="20.28515625" style="2" customWidth="1"/>
    <col min="6152" max="6152" width="37.7109375" style="2" bestFit="1" customWidth="1"/>
    <col min="6153" max="6153" width="7.42578125" style="2" bestFit="1" customWidth="1"/>
    <col min="6154" max="6154" width="5.42578125" style="2" bestFit="1" customWidth="1"/>
    <col min="6155" max="6156" width="7" style="2" bestFit="1" customWidth="1"/>
    <col min="6157" max="6157" width="7.42578125" style="2" bestFit="1" customWidth="1"/>
    <col min="6158" max="6400" width="14.7109375" style="2"/>
    <col min="6401" max="6401" width="40" style="2" customWidth="1"/>
    <col min="6402" max="6402" width="25.85546875" style="2" customWidth="1"/>
    <col min="6403" max="6404" width="20.7109375" style="2" customWidth="1"/>
    <col min="6405" max="6405" width="21.140625" style="2" customWidth="1"/>
    <col min="6406" max="6406" width="13.140625" style="2" customWidth="1"/>
    <col min="6407" max="6407" width="20.28515625" style="2" customWidth="1"/>
    <col min="6408" max="6408" width="37.7109375" style="2" bestFit="1" customWidth="1"/>
    <col min="6409" max="6409" width="7.42578125" style="2" bestFit="1" customWidth="1"/>
    <col min="6410" max="6410" width="5.42578125" style="2" bestFit="1" customWidth="1"/>
    <col min="6411" max="6412" width="7" style="2" bestFit="1" customWidth="1"/>
    <col min="6413" max="6413" width="7.42578125" style="2" bestFit="1" customWidth="1"/>
    <col min="6414" max="6656" width="14.7109375" style="2"/>
    <col min="6657" max="6657" width="40" style="2" customWidth="1"/>
    <col min="6658" max="6658" width="25.85546875" style="2" customWidth="1"/>
    <col min="6659" max="6660" width="20.7109375" style="2" customWidth="1"/>
    <col min="6661" max="6661" width="21.140625" style="2" customWidth="1"/>
    <col min="6662" max="6662" width="13.140625" style="2" customWidth="1"/>
    <col min="6663" max="6663" width="20.28515625" style="2" customWidth="1"/>
    <col min="6664" max="6664" width="37.7109375" style="2" bestFit="1" customWidth="1"/>
    <col min="6665" max="6665" width="7.42578125" style="2" bestFit="1" customWidth="1"/>
    <col min="6666" max="6666" width="5.42578125" style="2" bestFit="1" customWidth="1"/>
    <col min="6667" max="6668" width="7" style="2" bestFit="1" customWidth="1"/>
    <col min="6669" max="6669" width="7.42578125" style="2" bestFit="1" customWidth="1"/>
    <col min="6670" max="6912" width="14.7109375" style="2"/>
    <col min="6913" max="6913" width="40" style="2" customWidth="1"/>
    <col min="6914" max="6914" width="25.85546875" style="2" customWidth="1"/>
    <col min="6915" max="6916" width="20.7109375" style="2" customWidth="1"/>
    <col min="6917" max="6917" width="21.140625" style="2" customWidth="1"/>
    <col min="6918" max="6918" width="13.140625" style="2" customWidth="1"/>
    <col min="6919" max="6919" width="20.28515625" style="2" customWidth="1"/>
    <col min="6920" max="6920" width="37.7109375" style="2" bestFit="1" customWidth="1"/>
    <col min="6921" max="6921" width="7.42578125" style="2" bestFit="1" customWidth="1"/>
    <col min="6922" max="6922" width="5.42578125" style="2" bestFit="1" customWidth="1"/>
    <col min="6923" max="6924" width="7" style="2" bestFit="1" customWidth="1"/>
    <col min="6925" max="6925" width="7.42578125" style="2" bestFit="1" customWidth="1"/>
    <col min="6926" max="7168" width="14.7109375" style="2"/>
    <col min="7169" max="7169" width="40" style="2" customWidth="1"/>
    <col min="7170" max="7170" width="25.85546875" style="2" customWidth="1"/>
    <col min="7171" max="7172" width="20.7109375" style="2" customWidth="1"/>
    <col min="7173" max="7173" width="21.140625" style="2" customWidth="1"/>
    <col min="7174" max="7174" width="13.140625" style="2" customWidth="1"/>
    <col min="7175" max="7175" width="20.28515625" style="2" customWidth="1"/>
    <col min="7176" max="7176" width="37.7109375" style="2" bestFit="1" customWidth="1"/>
    <col min="7177" max="7177" width="7.42578125" style="2" bestFit="1" customWidth="1"/>
    <col min="7178" max="7178" width="5.42578125" style="2" bestFit="1" customWidth="1"/>
    <col min="7179" max="7180" width="7" style="2" bestFit="1" customWidth="1"/>
    <col min="7181" max="7181" width="7.42578125" style="2" bestFit="1" customWidth="1"/>
    <col min="7182" max="7424" width="14.7109375" style="2"/>
    <col min="7425" max="7425" width="40" style="2" customWidth="1"/>
    <col min="7426" max="7426" width="25.85546875" style="2" customWidth="1"/>
    <col min="7427" max="7428" width="20.7109375" style="2" customWidth="1"/>
    <col min="7429" max="7429" width="21.140625" style="2" customWidth="1"/>
    <col min="7430" max="7430" width="13.140625" style="2" customWidth="1"/>
    <col min="7431" max="7431" width="20.28515625" style="2" customWidth="1"/>
    <col min="7432" max="7432" width="37.7109375" style="2" bestFit="1" customWidth="1"/>
    <col min="7433" max="7433" width="7.42578125" style="2" bestFit="1" customWidth="1"/>
    <col min="7434" max="7434" width="5.42578125" style="2" bestFit="1" customWidth="1"/>
    <col min="7435" max="7436" width="7" style="2" bestFit="1" customWidth="1"/>
    <col min="7437" max="7437" width="7.42578125" style="2" bestFit="1" customWidth="1"/>
    <col min="7438" max="7680" width="14.7109375" style="2"/>
    <col min="7681" max="7681" width="40" style="2" customWidth="1"/>
    <col min="7682" max="7682" width="25.85546875" style="2" customWidth="1"/>
    <col min="7683" max="7684" width="20.7109375" style="2" customWidth="1"/>
    <col min="7685" max="7685" width="21.140625" style="2" customWidth="1"/>
    <col min="7686" max="7686" width="13.140625" style="2" customWidth="1"/>
    <col min="7687" max="7687" width="20.28515625" style="2" customWidth="1"/>
    <col min="7688" max="7688" width="37.7109375" style="2" bestFit="1" customWidth="1"/>
    <col min="7689" max="7689" width="7.42578125" style="2" bestFit="1" customWidth="1"/>
    <col min="7690" max="7690" width="5.42578125" style="2" bestFit="1" customWidth="1"/>
    <col min="7691" max="7692" width="7" style="2" bestFit="1" customWidth="1"/>
    <col min="7693" max="7693" width="7.42578125" style="2" bestFit="1" customWidth="1"/>
    <col min="7694" max="7936" width="14.7109375" style="2"/>
    <col min="7937" max="7937" width="40" style="2" customWidth="1"/>
    <col min="7938" max="7938" width="25.85546875" style="2" customWidth="1"/>
    <col min="7939" max="7940" width="20.7109375" style="2" customWidth="1"/>
    <col min="7941" max="7941" width="21.140625" style="2" customWidth="1"/>
    <col min="7942" max="7942" width="13.140625" style="2" customWidth="1"/>
    <col min="7943" max="7943" width="20.28515625" style="2" customWidth="1"/>
    <col min="7944" max="7944" width="37.7109375" style="2" bestFit="1" customWidth="1"/>
    <col min="7945" max="7945" width="7.42578125" style="2" bestFit="1" customWidth="1"/>
    <col min="7946" max="7946" width="5.42578125" style="2" bestFit="1" customWidth="1"/>
    <col min="7947" max="7948" width="7" style="2" bestFit="1" customWidth="1"/>
    <col min="7949" max="7949" width="7.42578125" style="2" bestFit="1" customWidth="1"/>
    <col min="7950" max="8192" width="14.7109375" style="2"/>
    <col min="8193" max="8193" width="40" style="2" customWidth="1"/>
    <col min="8194" max="8194" width="25.85546875" style="2" customWidth="1"/>
    <col min="8195" max="8196" width="20.7109375" style="2" customWidth="1"/>
    <col min="8197" max="8197" width="21.140625" style="2" customWidth="1"/>
    <col min="8198" max="8198" width="13.140625" style="2" customWidth="1"/>
    <col min="8199" max="8199" width="20.28515625" style="2" customWidth="1"/>
    <col min="8200" max="8200" width="37.7109375" style="2" bestFit="1" customWidth="1"/>
    <col min="8201" max="8201" width="7.42578125" style="2" bestFit="1" customWidth="1"/>
    <col min="8202" max="8202" width="5.42578125" style="2" bestFit="1" customWidth="1"/>
    <col min="8203" max="8204" width="7" style="2" bestFit="1" customWidth="1"/>
    <col min="8205" max="8205" width="7.42578125" style="2" bestFit="1" customWidth="1"/>
    <col min="8206" max="8448" width="14.7109375" style="2"/>
    <col min="8449" max="8449" width="40" style="2" customWidth="1"/>
    <col min="8450" max="8450" width="25.85546875" style="2" customWidth="1"/>
    <col min="8451" max="8452" width="20.7109375" style="2" customWidth="1"/>
    <col min="8453" max="8453" width="21.140625" style="2" customWidth="1"/>
    <col min="8454" max="8454" width="13.140625" style="2" customWidth="1"/>
    <col min="8455" max="8455" width="20.28515625" style="2" customWidth="1"/>
    <col min="8456" max="8456" width="37.7109375" style="2" bestFit="1" customWidth="1"/>
    <col min="8457" max="8457" width="7.42578125" style="2" bestFit="1" customWidth="1"/>
    <col min="8458" max="8458" width="5.42578125" style="2" bestFit="1" customWidth="1"/>
    <col min="8459" max="8460" width="7" style="2" bestFit="1" customWidth="1"/>
    <col min="8461" max="8461" width="7.42578125" style="2" bestFit="1" customWidth="1"/>
    <col min="8462" max="8704" width="14.7109375" style="2"/>
    <col min="8705" max="8705" width="40" style="2" customWidth="1"/>
    <col min="8706" max="8706" width="25.85546875" style="2" customWidth="1"/>
    <col min="8707" max="8708" width="20.7109375" style="2" customWidth="1"/>
    <col min="8709" max="8709" width="21.140625" style="2" customWidth="1"/>
    <col min="8710" max="8710" width="13.140625" style="2" customWidth="1"/>
    <col min="8711" max="8711" width="20.28515625" style="2" customWidth="1"/>
    <col min="8712" max="8712" width="37.7109375" style="2" bestFit="1" customWidth="1"/>
    <col min="8713" max="8713" width="7.42578125" style="2" bestFit="1" customWidth="1"/>
    <col min="8714" max="8714" width="5.42578125" style="2" bestFit="1" customWidth="1"/>
    <col min="8715" max="8716" width="7" style="2" bestFit="1" customWidth="1"/>
    <col min="8717" max="8717" width="7.42578125" style="2" bestFit="1" customWidth="1"/>
    <col min="8718" max="8960" width="14.7109375" style="2"/>
    <col min="8961" max="8961" width="40" style="2" customWidth="1"/>
    <col min="8962" max="8962" width="25.85546875" style="2" customWidth="1"/>
    <col min="8963" max="8964" width="20.7109375" style="2" customWidth="1"/>
    <col min="8965" max="8965" width="21.140625" style="2" customWidth="1"/>
    <col min="8966" max="8966" width="13.140625" style="2" customWidth="1"/>
    <col min="8967" max="8967" width="20.28515625" style="2" customWidth="1"/>
    <col min="8968" max="8968" width="37.7109375" style="2" bestFit="1" customWidth="1"/>
    <col min="8969" max="8969" width="7.42578125" style="2" bestFit="1" customWidth="1"/>
    <col min="8970" max="8970" width="5.42578125" style="2" bestFit="1" customWidth="1"/>
    <col min="8971" max="8972" width="7" style="2" bestFit="1" customWidth="1"/>
    <col min="8973" max="8973" width="7.42578125" style="2" bestFit="1" customWidth="1"/>
    <col min="8974" max="9216" width="14.7109375" style="2"/>
    <col min="9217" max="9217" width="40" style="2" customWidth="1"/>
    <col min="9218" max="9218" width="25.85546875" style="2" customWidth="1"/>
    <col min="9219" max="9220" width="20.7109375" style="2" customWidth="1"/>
    <col min="9221" max="9221" width="21.140625" style="2" customWidth="1"/>
    <col min="9222" max="9222" width="13.140625" style="2" customWidth="1"/>
    <col min="9223" max="9223" width="20.28515625" style="2" customWidth="1"/>
    <col min="9224" max="9224" width="37.7109375" style="2" bestFit="1" customWidth="1"/>
    <col min="9225" max="9225" width="7.42578125" style="2" bestFit="1" customWidth="1"/>
    <col min="9226" max="9226" width="5.42578125" style="2" bestFit="1" customWidth="1"/>
    <col min="9227" max="9228" width="7" style="2" bestFit="1" customWidth="1"/>
    <col min="9229" max="9229" width="7.42578125" style="2" bestFit="1" customWidth="1"/>
    <col min="9230" max="9472" width="14.7109375" style="2"/>
    <col min="9473" max="9473" width="40" style="2" customWidth="1"/>
    <col min="9474" max="9474" width="25.85546875" style="2" customWidth="1"/>
    <col min="9475" max="9476" width="20.7109375" style="2" customWidth="1"/>
    <col min="9477" max="9477" width="21.140625" style="2" customWidth="1"/>
    <col min="9478" max="9478" width="13.140625" style="2" customWidth="1"/>
    <col min="9479" max="9479" width="20.28515625" style="2" customWidth="1"/>
    <col min="9480" max="9480" width="37.7109375" style="2" bestFit="1" customWidth="1"/>
    <col min="9481" max="9481" width="7.42578125" style="2" bestFit="1" customWidth="1"/>
    <col min="9482" max="9482" width="5.42578125" style="2" bestFit="1" customWidth="1"/>
    <col min="9483" max="9484" width="7" style="2" bestFit="1" customWidth="1"/>
    <col min="9485" max="9485" width="7.42578125" style="2" bestFit="1" customWidth="1"/>
    <col min="9486" max="9728" width="14.7109375" style="2"/>
    <col min="9729" max="9729" width="40" style="2" customWidth="1"/>
    <col min="9730" max="9730" width="25.85546875" style="2" customWidth="1"/>
    <col min="9731" max="9732" width="20.7109375" style="2" customWidth="1"/>
    <col min="9733" max="9733" width="21.140625" style="2" customWidth="1"/>
    <col min="9734" max="9734" width="13.140625" style="2" customWidth="1"/>
    <col min="9735" max="9735" width="20.28515625" style="2" customWidth="1"/>
    <col min="9736" max="9736" width="37.7109375" style="2" bestFit="1" customWidth="1"/>
    <col min="9737" max="9737" width="7.42578125" style="2" bestFit="1" customWidth="1"/>
    <col min="9738" max="9738" width="5.42578125" style="2" bestFit="1" customWidth="1"/>
    <col min="9739" max="9740" width="7" style="2" bestFit="1" customWidth="1"/>
    <col min="9741" max="9741" width="7.42578125" style="2" bestFit="1" customWidth="1"/>
    <col min="9742" max="9984" width="14.7109375" style="2"/>
    <col min="9985" max="9985" width="40" style="2" customWidth="1"/>
    <col min="9986" max="9986" width="25.85546875" style="2" customWidth="1"/>
    <col min="9987" max="9988" width="20.7109375" style="2" customWidth="1"/>
    <col min="9989" max="9989" width="21.140625" style="2" customWidth="1"/>
    <col min="9990" max="9990" width="13.140625" style="2" customWidth="1"/>
    <col min="9991" max="9991" width="20.28515625" style="2" customWidth="1"/>
    <col min="9992" max="9992" width="37.7109375" style="2" bestFit="1" customWidth="1"/>
    <col min="9993" max="9993" width="7.42578125" style="2" bestFit="1" customWidth="1"/>
    <col min="9994" max="9994" width="5.42578125" style="2" bestFit="1" customWidth="1"/>
    <col min="9995" max="9996" width="7" style="2" bestFit="1" customWidth="1"/>
    <col min="9997" max="9997" width="7.42578125" style="2" bestFit="1" customWidth="1"/>
    <col min="9998" max="10240" width="14.7109375" style="2"/>
    <col min="10241" max="10241" width="40" style="2" customWidth="1"/>
    <col min="10242" max="10242" width="25.85546875" style="2" customWidth="1"/>
    <col min="10243" max="10244" width="20.7109375" style="2" customWidth="1"/>
    <col min="10245" max="10245" width="21.140625" style="2" customWidth="1"/>
    <col min="10246" max="10246" width="13.140625" style="2" customWidth="1"/>
    <col min="10247" max="10247" width="20.28515625" style="2" customWidth="1"/>
    <col min="10248" max="10248" width="37.7109375" style="2" bestFit="1" customWidth="1"/>
    <col min="10249" max="10249" width="7.42578125" style="2" bestFit="1" customWidth="1"/>
    <col min="10250" max="10250" width="5.42578125" style="2" bestFit="1" customWidth="1"/>
    <col min="10251" max="10252" width="7" style="2" bestFit="1" customWidth="1"/>
    <col min="10253" max="10253" width="7.42578125" style="2" bestFit="1" customWidth="1"/>
    <col min="10254" max="10496" width="14.7109375" style="2"/>
    <col min="10497" max="10497" width="40" style="2" customWidth="1"/>
    <col min="10498" max="10498" width="25.85546875" style="2" customWidth="1"/>
    <col min="10499" max="10500" width="20.7109375" style="2" customWidth="1"/>
    <col min="10501" max="10501" width="21.140625" style="2" customWidth="1"/>
    <col min="10502" max="10502" width="13.140625" style="2" customWidth="1"/>
    <col min="10503" max="10503" width="20.28515625" style="2" customWidth="1"/>
    <col min="10504" max="10504" width="37.7109375" style="2" bestFit="1" customWidth="1"/>
    <col min="10505" max="10505" width="7.42578125" style="2" bestFit="1" customWidth="1"/>
    <col min="10506" max="10506" width="5.42578125" style="2" bestFit="1" customWidth="1"/>
    <col min="10507" max="10508" width="7" style="2" bestFit="1" customWidth="1"/>
    <col min="10509" max="10509" width="7.42578125" style="2" bestFit="1" customWidth="1"/>
    <col min="10510" max="10752" width="14.7109375" style="2"/>
    <col min="10753" max="10753" width="40" style="2" customWidth="1"/>
    <col min="10754" max="10754" width="25.85546875" style="2" customWidth="1"/>
    <col min="10755" max="10756" width="20.7109375" style="2" customWidth="1"/>
    <col min="10757" max="10757" width="21.140625" style="2" customWidth="1"/>
    <col min="10758" max="10758" width="13.140625" style="2" customWidth="1"/>
    <col min="10759" max="10759" width="20.28515625" style="2" customWidth="1"/>
    <col min="10760" max="10760" width="37.7109375" style="2" bestFit="1" customWidth="1"/>
    <col min="10761" max="10761" width="7.42578125" style="2" bestFit="1" customWidth="1"/>
    <col min="10762" max="10762" width="5.42578125" style="2" bestFit="1" customWidth="1"/>
    <col min="10763" max="10764" width="7" style="2" bestFit="1" customWidth="1"/>
    <col min="10765" max="10765" width="7.42578125" style="2" bestFit="1" customWidth="1"/>
    <col min="10766" max="11008" width="14.7109375" style="2"/>
    <col min="11009" max="11009" width="40" style="2" customWidth="1"/>
    <col min="11010" max="11010" width="25.85546875" style="2" customWidth="1"/>
    <col min="11011" max="11012" width="20.7109375" style="2" customWidth="1"/>
    <col min="11013" max="11013" width="21.140625" style="2" customWidth="1"/>
    <col min="11014" max="11014" width="13.140625" style="2" customWidth="1"/>
    <col min="11015" max="11015" width="20.28515625" style="2" customWidth="1"/>
    <col min="11016" max="11016" width="37.7109375" style="2" bestFit="1" customWidth="1"/>
    <col min="11017" max="11017" width="7.42578125" style="2" bestFit="1" customWidth="1"/>
    <col min="11018" max="11018" width="5.42578125" style="2" bestFit="1" customWidth="1"/>
    <col min="11019" max="11020" width="7" style="2" bestFit="1" customWidth="1"/>
    <col min="11021" max="11021" width="7.42578125" style="2" bestFit="1" customWidth="1"/>
    <col min="11022" max="11264" width="14.7109375" style="2"/>
    <col min="11265" max="11265" width="40" style="2" customWidth="1"/>
    <col min="11266" max="11266" width="25.85546875" style="2" customWidth="1"/>
    <col min="11267" max="11268" width="20.7109375" style="2" customWidth="1"/>
    <col min="11269" max="11269" width="21.140625" style="2" customWidth="1"/>
    <col min="11270" max="11270" width="13.140625" style="2" customWidth="1"/>
    <col min="11271" max="11271" width="20.28515625" style="2" customWidth="1"/>
    <col min="11272" max="11272" width="37.7109375" style="2" bestFit="1" customWidth="1"/>
    <col min="11273" max="11273" width="7.42578125" style="2" bestFit="1" customWidth="1"/>
    <col min="11274" max="11274" width="5.42578125" style="2" bestFit="1" customWidth="1"/>
    <col min="11275" max="11276" width="7" style="2" bestFit="1" customWidth="1"/>
    <col min="11277" max="11277" width="7.42578125" style="2" bestFit="1" customWidth="1"/>
    <col min="11278" max="11520" width="14.7109375" style="2"/>
    <col min="11521" max="11521" width="40" style="2" customWidth="1"/>
    <col min="11522" max="11522" width="25.85546875" style="2" customWidth="1"/>
    <col min="11523" max="11524" width="20.7109375" style="2" customWidth="1"/>
    <col min="11525" max="11525" width="21.140625" style="2" customWidth="1"/>
    <col min="11526" max="11526" width="13.140625" style="2" customWidth="1"/>
    <col min="11527" max="11527" width="20.28515625" style="2" customWidth="1"/>
    <col min="11528" max="11528" width="37.7109375" style="2" bestFit="1" customWidth="1"/>
    <col min="11529" max="11529" width="7.42578125" style="2" bestFit="1" customWidth="1"/>
    <col min="11530" max="11530" width="5.42578125" style="2" bestFit="1" customWidth="1"/>
    <col min="11531" max="11532" width="7" style="2" bestFit="1" customWidth="1"/>
    <col min="11533" max="11533" width="7.42578125" style="2" bestFit="1" customWidth="1"/>
    <col min="11534" max="11776" width="14.7109375" style="2"/>
    <col min="11777" max="11777" width="40" style="2" customWidth="1"/>
    <col min="11778" max="11778" width="25.85546875" style="2" customWidth="1"/>
    <col min="11779" max="11780" width="20.7109375" style="2" customWidth="1"/>
    <col min="11781" max="11781" width="21.140625" style="2" customWidth="1"/>
    <col min="11782" max="11782" width="13.140625" style="2" customWidth="1"/>
    <col min="11783" max="11783" width="20.28515625" style="2" customWidth="1"/>
    <col min="11784" max="11784" width="37.7109375" style="2" bestFit="1" customWidth="1"/>
    <col min="11785" max="11785" width="7.42578125" style="2" bestFit="1" customWidth="1"/>
    <col min="11786" max="11786" width="5.42578125" style="2" bestFit="1" customWidth="1"/>
    <col min="11787" max="11788" width="7" style="2" bestFit="1" customWidth="1"/>
    <col min="11789" max="11789" width="7.42578125" style="2" bestFit="1" customWidth="1"/>
    <col min="11790" max="12032" width="14.7109375" style="2"/>
    <col min="12033" max="12033" width="40" style="2" customWidth="1"/>
    <col min="12034" max="12034" width="25.85546875" style="2" customWidth="1"/>
    <col min="12035" max="12036" width="20.7109375" style="2" customWidth="1"/>
    <col min="12037" max="12037" width="21.140625" style="2" customWidth="1"/>
    <col min="12038" max="12038" width="13.140625" style="2" customWidth="1"/>
    <col min="12039" max="12039" width="20.28515625" style="2" customWidth="1"/>
    <col min="12040" max="12040" width="37.7109375" style="2" bestFit="1" customWidth="1"/>
    <col min="12041" max="12041" width="7.42578125" style="2" bestFit="1" customWidth="1"/>
    <col min="12042" max="12042" width="5.42578125" style="2" bestFit="1" customWidth="1"/>
    <col min="12043" max="12044" width="7" style="2" bestFit="1" customWidth="1"/>
    <col min="12045" max="12045" width="7.42578125" style="2" bestFit="1" customWidth="1"/>
    <col min="12046" max="12288" width="14.7109375" style="2"/>
    <col min="12289" max="12289" width="40" style="2" customWidth="1"/>
    <col min="12290" max="12290" width="25.85546875" style="2" customWidth="1"/>
    <col min="12291" max="12292" width="20.7109375" style="2" customWidth="1"/>
    <col min="12293" max="12293" width="21.140625" style="2" customWidth="1"/>
    <col min="12294" max="12294" width="13.140625" style="2" customWidth="1"/>
    <col min="12295" max="12295" width="20.28515625" style="2" customWidth="1"/>
    <col min="12296" max="12296" width="37.7109375" style="2" bestFit="1" customWidth="1"/>
    <col min="12297" max="12297" width="7.42578125" style="2" bestFit="1" customWidth="1"/>
    <col min="12298" max="12298" width="5.42578125" style="2" bestFit="1" customWidth="1"/>
    <col min="12299" max="12300" width="7" style="2" bestFit="1" customWidth="1"/>
    <col min="12301" max="12301" width="7.42578125" style="2" bestFit="1" customWidth="1"/>
    <col min="12302" max="12544" width="14.7109375" style="2"/>
    <col min="12545" max="12545" width="40" style="2" customWidth="1"/>
    <col min="12546" max="12546" width="25.85546875" style="2" customWidth="1"/>
    <col min="12547" max="12548" width="20.7109375" style="2" customWidth="1"/>
    <col min="12549" max="12549" width="21.140625" style="2" customWidth="1"/>
    <col min="12550" max="12550" width="13.140625" style="2" customWidth="1"/>
    <col min="12551" max="12551" width="20.28515625" style="2" customWidth="1"/>
    <col min="12552" max="12552" width="37.7109375" style="2" bestFit="1" customWidth="1"/>
    <col min="12553" max="12553" width="7.42578125" style="2" bestFit="1" customWidth="1"/>
    <col min="12554" max="12554" width="5.42578125" style="2" bestFit="1" customWidth="1"/>
    <col min="12555" max="12556" width="7" style="2" bestFit="1" customWidth="1"/>
    <col min="12557" max="12557" width="7.42578125" style="2" bestFit="1" customWidth="1"/>
    <col min="12558" max="12800" width="14.7109375" style="2"/>
    <col min="12801" max="12801" width="40" style="2" customWidth="1"/>
    <col min="12802" max="12802" width="25.85546875" style="2" customWidth="1"/>
    <col min="12803" max="12804" width="20.7109375" style="2" customWidth="1"/>
    <col min="12805" max="12805" width="21.140625" style="2" customWidth="1"/>
    <col min="12806" max="12806" width="13.140625" style="2" customWidth="1"/>
    <col min="12807" max="12807" width="20.28515625" style="2" customWidth="1"/>
    <col min="12808" max="12808" width="37.7109375" style="2" bestFit="1" customWidth="1"/>
    <col min="12809" max="12809" width="7.42578125" style="2" bestFit="1" customWidth="1"/>
    <col min="12810" max="12810" width="5.42578125" style="2" bestFit="1" customWidth="1"/>
    <col min="12811" max="12812" width="7" style="2" bestFit="1" customWidth="1"/>
    <col min="12813" max="12813" width="7.42578125" style="2" bestFit="1" customWidth="1"/>
    <col min="12814" max="13056" width="14.7109375" style="2"/>
    <col min="13057" max="13057" width="40" style="2" customWidth="1"/>
    <col min="13058" max="13058" width="25.85546875" style="2" customWidth="1"/>
    <col min="13059" max="13060" width="20.7109375" style="2" customWidth="1"/>
    <col min="13061" max="13061" width="21.140625" style="2" customWidth="1"/>
    <col min="13062" max="13062" width="13.140625" style="2" customWidth="1"/>
    <col min="13063" max="13063" width="20.28515625" style="2" customWidth="1"/>
    <col min="13064" max="13064" width="37.7109375" style="2" bestFit="1" customWidth="1"/>
    <col min="13065" max="13065" width="7.42578125" style="2" bestFit="1" customWidth="1"/>
    <col min="13066" max="13066" width="5.42578125" style="2" bestFit="1" customWidth="1"/>
    <col min="13067" max="13068" width="7" style="2" bestFit="1" customWidth="1"/>
    <col min="13069" max="13069" width="7.42578125" style="2" bestFit="1" customWidth="1"/>
    <col min="13070" max="13312" width="14.7109375" style="2"/>
    <col min="13313" max="13313" width="40" style="2" customWidth="1"/>
    <col min="13314" max="13314" width="25.85546875" style="2" customWidth="1"/>
    <col min="13315" max="13316" width="20.7109375" style="2" customWidth="1"/>
    <col min="13317" max="13317" width="21.140625" style="2" customWidth="1"/>
    <col min="13318" max="13318" width="13.140625" style="2" customWidth="1"/>
    <col min="13319" max="13319" width="20.28515625" style="2" customWidth="1"/>
    <col min="13320" max="13320" width="37.7109375" style="2" bestFit="1" customWidth="1"/>
    <col min="13321" max="13321" width="7.42578125" style="2" bestFit="1" customWidth="1"/>
    <col min="13322" max="13322" width="5.42578125" style="2" bestFit="1" customWidth="1"/>
    <col min="13323" max="13324" width="7" style="2" bestFit="1" customWidth="1"/>
    <col min="13325" max="13325" width="7.42578125" style="2" bestFit="1" customWidth="1"/>
    <col min="13326" max="13568" width="14.7109375" style="2"/>
    <col min="13569" max="13569" width="40" style="2" customWidth="1"/>
    <col min="13570" max="13570" width="25.85546875" style="2" customWidth="1"/>
    <col min="13571" max="13572" width="20.7109375" style="2" customWidth="1"/>
    <col min="13573" max="13573" width="21.140625" style="2" customWidth="1"/>
    <col min="13574" max="13574" width="13.140625" style="2" customWidth="1"/>
    <col min="13575" max="13575" width="20.28515625" style="2" customWidth="1"/>
    <col min="13576" max="13576" width="37.7109375" style="2" bestFit="1" customWidth="1"/>
    <col min="13577" max="13577" width="7.42578125" style="2" bestFit="1" customWidth="1"/>
    <col min="13578" max="13578" width="5.42578125" style="2" bestFit="1" customWidth="1"/>
    <col min="13579" max="13580" width="7" style="2" bestFit="1" customWidth="1"/>
    <col min="13581" max="13581" width="7.42578125" style="2" bestFit="1" customWidth="1"/>
    <col min="13582" max="13824" width="14.7109375" style="2"/>
    <col min="13825" max="13825" width="40" style="2" customWidth="1"/>
    <col min="13826" max="13826" width="25.85546875" style="2" customWidth="1"/>
    <col min="13827" max="13828" width="20.7109375" style="2" customWidth="1"/>
    <col min="13829" max="13829" width="21.140625" style="2" customWidth="1"/>
    <col min="13830" max="13830" width="13.140625" style="2" customWidth="1"/>
    <col min="13831" max="13831" width="20.28515625" style="2" customWidth="1"/>
    <col min="13832" max="13832" width="37.7109375" style="2" bestFit="1" customWidth="1"/>
    <col min="13833" max="13833" width="7.42578125" style="2" bestFit="1" customWidth="1"/>
    <col min="13834" max="13834" width="5.42578125" style="2" bestFit="1" customWidth="1"/>
    <col min="13835" max="13836" width="7" style="2" bestFit="1" customWidth="1"/>
    <col min="13837" max="13837" width="7.42578125" style="2" bestFit="1" customWidth="1"/>
    <col min="13838" max="14080" width="14.7109375" style="2"/>
    <col min="14081" max="14081" width="40" style="2" customWidth="1"/>
    <col min="14082" max="14082" width="25.85546875" style="2" customWidth="1"/>
    <col min="14083" max="14084" width="20.7109375" style="2" customWidth="1"/>
    <col min="14085" max="14085" width="21.140625" style="2" customWidth="1"/>
    <col min="14086" max="14086" width="13.140625" style="2" customWidth="1"/>
    <col min="14087" max="14087" width="20.28515625" style="2" customWidth="1"/>
    <col min="14088" max="14088" width="37.7109375" style="2" bestFit="1" customWidth="1"/>
    <col min="14089" max="14089" width="7.42578125" style="2" bestFit="1" customWidth="1"/>
    <col min="14090" max="14090" width="5.42578125" style="2" bestFit="1" customWidth="1"/>
    <col min="14091" max="14092" width="7" style="2" bestFit="1" customWidth="1"/>
    <col min="14093" max="14093" width="7.42578125" style="2" bestFit="1" customWidth="1"/>
    <col min="14094" max="14336" width="14.7109375" style="2"/>
    <col min="14337" max="14337" width="40" style="2" customWidth="1"/>
    <col min="14338" max="14338" width="25.85546875" style="2" customWidth="1"/>
    <col min="14339" max="14340" width="20.7109375" style="2" customWidth="1"/>
    <col min="14341" max="14341" width="21.140625" style="2" customWidth="1"/>
    <col min="14342" max="14342" width="13.140625" style="2" customWidth="1"/>
    <col min="14343" max="14343" width="20.28515625" style="2" customWidth="1"/>
    <col min="14344" max="14344" width="37.7109375" style="2" bestFit="1" customWidth="1"/>
    <col min="14345" max="14345" width="7.42578125" style="2" bestFit="1" customWidth="1"/>
    <col min="14346" max="14346" width="5.42578125" style="2" bestFit="1" customWidth="1"/>
    <col min="14347" max="14348" width="7" style="2" bestFit="1" customWidth="1"/>
    <col min="14349" max="14349" width="7.42578125" style="2" bestFit="1" customWidth="1"/>
    <col min="14350" max="14592" width="14.7109375" style="2"/>
    <col min="14593" max="14593" width="40" style="2" customWidth="1"/>
    <col min="14594" max="14594" width="25.85546875" style="2" customWidth="1"/>
    <col min="14595" max="14596" width="20.7109375" style="2" customWidth="1"/>
    <col min="14597" max="14597" width="21.140625" style="2" customWidth="1"/>
    <col min="14598" max="14598" width="13.140625" style="2" customWidth="1"/>
    <col min="14599" max="14599" width="20.28515625" style="2" customWidth="1"/>
    <col min="14600" max="14600" width="37.7109375" style="2" bestFit="1" customWidth="1"/>
    <col min="14601" max="14601" width="7.42578125" style="2" bestFit="1" customWidth="1"/>
    <col min="14602" max="14602" width="5.42578125" style="2" bestFit="1" customWidth="1"/>
    <col min="14603" max="14604" width="7" style="2" bestFit="1" customWidth="1"/>
    <col min="14605" max="14605" width="7.42578125" style="2" bestFit="1" customWidth="1"/>
    <col min="14606" max="14848" width="14.7109375" style="2"/>
    <col min="14849" max="14849" width="40" style="2" customWidth="1"/>
    <col min="14850" max="14850" width="25.85546875" style="2" customWidth="1"/>
    <col min="14851" max="14852" width="20.7109375" style="2" customWidth="1"/>
    <col min="14853" max="14853" width="21.140625" style="2" customWidth="1"/>
    <col min="14854" max="14854" width="13.140625" style="2" customWidth="1"/>
    <col min="14855" max="14855" width="20.28515625" style="2" customWidth="1"/>
    <col min="14856" max="14856" width="37.7109375" style="2" bestFit="1" customWidth="1"/>
    <col min="14857" max="14857" width="7.42578125" style="2" bestFit="1" customWidth="1"/>
    <col min="14858" max="14858" width="5.42578125" style="2" bestFit="1" customWidth="1"/>
    <col min="14859" max="14860" width="7" style="2" bestFit="1" customWidth="1"/>
    <col min="14861" max="14861" width="7.42578125" style="2" bestFit="1" customWidth="1"/>
    <col min="14862" max="15104" width="14.7109375" style="2"/>
    <col min="15105" max="15105" width="40" style="2" customWidth="1"/>
    <col min="15106" max="15106" width="25.85546875" style="2" customWidth="1"/>
    <col min="15107" max="15108" width="20.7109375" style="2" customWidth="1"/>
    <col min="15109" max="15109" width="21.140625" style="2" customWidth="1"/>
    <col min="15110" max="15110" width="13.140625" style="2" customWidth="1"/>
    <col min="15111" max="15111" width="20.28515625" style="2" customWidth="1"/>
    <col min="15112" max="15112" width="37.7109375" style="2" bestFit="1" customWidth="1"/>
    <col min="15113" max="15113" width="7.42578125" style="2" bestFit="1" customWidth="1"/>
    <col min="15114" max="15114" width="5.42578125" style="2" bestFit="1" customWidth="1"/>
    <col min="15115" max="15116" width="7" style="2" bestFit="1" customWidth="1"/>
    <col min="15117" max="15117" width="7.42578125" style="2" bestFit="1" customWidth="1"/>
    <col min="15118" max="15360" width="14.7109375" style="2"/>
    <col min="15361" max="15361" width="40" style="2" customWidth="1"/>
    <col min="15362" max="15362" width="25.85546875" style="2" customWidth="1"/>
    <col min="15363" max="15364" width="20.7109375" style="2" customWidth="1"/>
    <col min="15365" max="15365" width="21.140625" style="2" customWidth="1"/>
    <col min="15366" max="15366" width="13.140625" style="2" customWidth="1"/>
    <col min="15367" max="15367" width="20.28515625" style="2" customWidth="1"/>
    <col min="15368" max="15368" width="37.7109375" style="2" bestFit="1" customWidth="1"/>
    <col min="15369" max="15369" width="7.42578125" style="2" bestFit="1" customWidth="1"/>
    <col min="15370" max="15370" width="5.42578125" style="2" bestFit="1" customWidth="1"/>
    <col min="15371" max="15372" width="7" style="2" bestFit="1" customWidth="1"/>
    <col min="15373" max="15373" width="7.42578125" style="2" bestFit="1" customWidth="1"/>
    <col min="15374" max="15616" width="14.7109375" style="2"/>
    <col min="15617" max="15617" width="40" style="2" customWidth="1"/>
    <col min="15618" max="15618" width="25.85546875" style="2" customWidth="1"/>
    <col min="15619" max="15620" width="20.7109375" style="2" customWidth="1"/>
    <col min="15621" max="15621" width="21.140625" style="2" customWidth="1"/>
    <col min="15622" max="15622" width="13.140625" style="2" customWidth="1"/>
    <col min="15623" max="15623" width="20.28515625" style="2" customWidth="1"/>
    <col min="15624" max="15624" width="37.7109375" style="2" bestFit="1" customWidth="1"/>
    <col min="15625" max="15625" width="7.42578125" style="2" bestFit="1" customWidth="1"/>
    <col min="15626" max="15626" width="5.42578125" style="2" bestFit="1" customWidth="1"/>
    <col min="15627" max="15628" width="7" style="2" bestFit="1" customWidth="1"/>
    <col min="15629" max="15629" width="7.42578125" style="2" bestFit="1" customWidth="1"/>
    <col min="15630" max="15872" width="14.7109375" style="2"/>
    <col min="15873" max="15873" width="40" style="2" customWidth="1"/>
    <col min="15874" max="15874" width="25.85546875" style="2" customWidth="1"/>
    <col min="15875" max="15876" width="20.7109375" style="2" customWidth="1"/>
    <col min="15877" max="15877" width="21.140625" style="2" customWidth="1"/>
    <col min="15878" max="15878" width="13.140625" style="2" customWidth="1"/>
    <col min="15879" max="15879" width="20.28515625" style="2" customWidth="1"/>
    <col min="15880" max="15880" width="37.7109375" style="2" bestFit="1" customWidth="1"/>
    <col min="15881" max="15881" width="7.42578125" style="2" bestFit="1" customWidth="1"/>
    <col min="15882" max="15882" width="5.42578125" style="2" bestFit="1" customWidth="1"/>
    <col min="15883" max="15884" width="7" style="2" bestFit="1" customWidth="1"/>
    <col min="15885" max="15885" width="7.42578125" style="2" bestFit="1" customWidth="1"/>
    <col min="15886" max="16128" width="14.7109375" style="2"/>
    <col min="16129" max="16129" width="40" style="2" customWidth="1"/>
    <col min="16130" max="16130" width="25.85546875" style="2" customWidth="1"/>
    <col min="16131" max="16132" width="20.7109375" style="2" customWidth="1"/>
    <col min="16133" max="16133" width="21.140625" style="2" customWidth="1"/>
    <col min="16134" max="16134" width="13.140625" style="2" customWidth="1"/>
    <col min="16135" max="16135" width="20.28515625" style="2" customWidth="1"/>
    <col min="16136" max="16136" width="37.7109375" style="2" bestFit="1" customWidth="1"/>
    <col min="16137" max="16137" width="7.42578125" style="2" bestFit="1" customWidth="1"/>
    <col min="16138" max="16138" width="5.42578125" style="2" bestFit="1" customWidth="1"/>
    <col min="16139" max="16140" width="7" style="2" bestFit="1" customWidth="1"/>
    <col min="16141" max="16141" width="7.42578125" style="2" bestFit="1" customWidth="1"/>
    <col min="16142" max="16384" width="14.7109375" style="2"/>
  </cols>
  <sheetData>
    <row r="4" spans="1:6" ht="15.75" customHeight="1">
      <c r="A4" s="169"/>
      <c r="B4" s="169"/>
      <c r="C4" s="169"/>
      <c r="D4" s="169"/>
      <c r="E4" s="169"/>
      <c r="F4" s="81"/>
    </row>
    <row r="5" spans="1:6" ht="15.75" customHeight="1">
      <c r="B5" s="151"/>
      <c r="C5" s="82"/>
      <c r="D5" s="82"/>
      <c r="E5" s="83"/>
      <c r="F5" s="84"/>
    </row>
    <row r="6" spans="1:6" ht="15.75" customHeight="1">
      <c r="B6" s="151"/>
      <c r="C6" s="82"/>
      <c r="D6" s="82"/>
      <c r="E6" s="83"/>
      <c r="F6" s="84"/>
    </row>
    <row r="7" spans="1:6" s="4" customFormat="1" ht="15.75" customHeight="1">
      <c r="A7" s="171" t="s">
        <v>102</v>
      </c>
      <c r="B7" s="171"/>
      <c r="C7" s="171"/>
      <c r="D7" s="171"/>
      <c r="E7" s="171"/>
      <c r="F7" s="171"/>
    </row>
    <row r="8" spans="1:6" ht="12.75" customHeight="1">
      <c r="A8" s="85"/>
      <c r="B8" s="85"/>
      <c r="C8" s="85"/>
      <c r="D8" s="85"/>
      <c r="E8" s="85"/>
      <c r="F8" s="85"/>
    </row>
    <row r="9" spans="1:6" ht="15.75" customHeight="1">
      <c r="A9" s="172" t="s">
        <v>103</v>
      </c>
      <c r="B9" s="174" t="s">
        <v>42</v>
      </c>
      <c r="C9" s="176" t="s">
        <v>104</v>
      </c>
      <c r="D9" s="177"/>
      <c r="E9" s="178" t="s">
        <v>105</v>
      </c>
      <c r="F9" s="174" t="s">
        <v>106</v>
      </c>
    </row>
    <row r="10" spans="1:6" ht="15.75" customHeight="1">
      <c r="A10" s="173"/>
      <c r="B10" s="175"/>
      <c r="C10" s="152" t="s">
        <v>107</v>
      </c>
      <c r="D10" s="86" t="s">
        <v>108</v>
      </c>
      <c r="E10" s="179"/>
      <c r="F10" s="175"/>
    </row>
    <row r="11" spans="1:6" ht="15.75" customHeight="1">
      <c r="A11" s="87" t="s">
        <v>109</v>
      </c>
      <c r="B11" s="88">
        <v>468949</v>
      </c>
      <c r="C11" s="89">
        <v>2132</v>
      </c>
      <c r="D11" s="89">
        <v>1012</v>
      </c>
      <c r="E11" s="89">
        <v>0.31958999999778825</v>
      </c>
      <c r="F11" s="89">
        <v>472093.31958999997</v>
      </c>
    </row>
    <row r="12" spans="1:6" ht="15.75" customHeight="1">
      <c r="A12" s="90" t="s">
        <v>110</v>
      </c>
      <c r="B12" s="91"/>
      <c r="C12" s="92"/>
      <c r="D12" s="92"/>
      <c r="E12" s="93">
        <v>5529.4815899999985</v>
      </c>
      <c r="F12" s="94">
        <v>5529.4815899999985</v>
      </c>
    </row>
    <row r="13" spans="1:6" ht="15.75" customHeight="1">
      <c r="A13" s="90" t="s">
        <v>111</v>
      </c>
      <c r="B13" s="91"/>
      <c r="C13" s="92"/>
      <c r="D13" s="92"/>
      <c r="E13" s="93"/>
      <c r="F13" s="94">
        <v>0</v>
      </c>
    </row>
    <row r="14" spans="1:6" ht="15.75" customHeight="1">
      <c r="A14" s="90" t="s">
        <v>112</v>
      </c>
      <c r="B14" s="91"/>
      <c r="C14" s="95">
        <v>276.47408000000001</v>
      </c>
      <c r="D14" s="96"/>
      <c r="E14" s="93">
        <v>-276.47408000000001</v>
      </c>
      <c r="F14" s="94">
        <v>0</v>
      </c>
    </row>
    <row r="15" spans="1:6" ht="15.75" customHeight="1">
      <c r="A15" s="97" t="s">
        <v>113</v>
      </c>
      <c r="B15" s="88">
        <v>468949</v>
      </c>
      <c r="C15" s="89">
        <v>2408.47408</v>
      </c>
      <c r="D15" s="98">
        <v>1012</v>
      </c>
      <c r="E15" s="98">
        <v>5253.3270999999968</v>
      </c>
      <c r="F15" s="89">
        <v>477621.80117999995</v>
      </c>
    </row>
    <row r="16" spans="1:6" ht="15.75" customHeight="1">
      <c r="A16" s="99" t="s">
        <v>114</v>
      </c>
      <c r="B16" s="100">
        <f>B15-B11</f>
        <v>0</v>
      </c>
      <c r="C16" s="100">
        <f>C15-C11</f>
        <v>276.47407999999996</v>
      </c>
      <c r="D16" s="100">
        <f>D15-D11</f>
        <v>0</v>
      </c>
      <c r="E16" s="100">
        <f>E15-E11</f>
        <v>5253.0075099999995</v>
      </c>
      <c r="F16" s="100">
        <f>F15-F11+1</f>
        <v>5529.4815899999812</v>
      </c>
    </row>
    <row r="17" spans="1:9" ht="15.75" customHeight="1">
      <c r="A17" s="87" t="s">
        <v>115</v>
      </c>
      <c r="B17" s="88">
        <f>1+468948.30154</f>
        <v>468949.30154000001</v>
      </c>
      <c r="C17" s="88">
        <v>2491.8485446979998</v>
      </c>
      <c r="D17" s="101">
        <v>3356.4909592619902</v>
      </c>
      <c r="E17" s="88">
        <v>0.20644999998876301</v>
      </c>
      <c r="F17" s="88">
        <v>474796.84749395988</v>
      </c>
      <c r="G17" s="110"/>
      <c r="H17" s="153"/>
      <c r="I17" s="154"/>
    </row>
    <row r="18" spans="1:9" ht="15.75" customHeight="1">
      <c r="A18" s="90" t="s">
        <v>110</v>
      </c>
      <c r="B18" s="102"/>
      <c r="C18" s="102"/>
      <c r="D18" s="102"/>
      <c r="E18" s="103">
        <f>+[1]DRE!C46</f>
        <v>-778.34558999999638</v>
      </c>
      <c r="F18" s="104">
        <f>SUM(B18:E18)</f>
        <v>-778.34558999999638</v>
      </c>
    </row>
    <row r="19" spans="1:9" ht="15.75" customHeight="1">
      <c r="A19" s="105" t="s">
        <v>111</v>
      </c>
      <c r="B19" s="92"/>
      <c r="C19" s="92"/>
      <c r="D19" s="92"/>
      <c r="E19" s="106"/>
      <c r="F19" s="92">
        <f>SUM(B19:E19)</f>
        <v>0</v>
      </c>
    </row>
    <row r="20" spans="1:9" ht="15.75" customHeight="1">
      <c r="A20" s="105" t="s">
        <v>112</v>
      </c>
      <c r="B20" s="92"/>
      <c r="C20" s="107"/>
      <c r="D20" s="92"/>
      <c r="E20" s="107"/>
      <c r="F20" s="107">
        <f>SUM(B20:E20)</f>
        <v>0</v>
      </c>
    </row>
    <row r="21" spans="1:9" ht="15.75" customHeight="1">
      <c r="A21" s="108" t="s">
        <v>116</v>
      </c>
      <c r="B21" s="109">
        <f>SUM(B17:B20)</f>
        <v>468949.30154000001</v>
      </c>
      <c r="C21" s="109">
        <f>SUM(C17:C20)</f>
        <v>2491.8485446979998</v>
      </c>
      <c r="D21" s="109">
        <f>SUM(D17:D20)</f>
        <v>3356.4909592619902</v>
      </c>
      <c r="E21" s="109">
        <f>SUM(E17:E20)</f>
        <v>-778.13914000000761</v>
      </c>
      <c r="F21" s="101">
        <f>SUM(B21:E21)-1</f>
        <v>474018.50190396002</v>
      </c>
      <c r="G21" s="155"/>
    </row>
    <row r="22" spans="1:9" ht="15.75" customHeight="1">
      <c r="A22" s="99" t="s">
        <v>114</v>
      </c>
      <c r="B22" s="100">
        <f>B21-B17</f>
        <v>0</v>
      </c>
      <c r="C22" s="100">
        <f>C21-C17</f>
        <v>0</v>
      </c>
      <c r="D22" s="100">
        <f>D21-D17</f>
        <v>0</v>
      </c>
      <c r="E22" s="101">
        <f>E21-E17</f>
        <v>-778.34558999999638</v>
      </c>
      <c r="F22" s="101">
        <f>F21-F17</f>
        <v>-778.34558999986621</v>
      </c>
    </row>
    <row r="23" spans="1:9">
      <c r="A23" s="85"/>
      <c r="B23" s="85"/>
      <c r="C23" s="26"/>
      <c r="D23" s="85"/>
      <c r="E23" s="85"/>
      <c r="F23" s="85"/>
    </row>
    <row r="24" spans="1:9">
      <c r="A24" s="2"/>
      <c r="B24" s="110"/>
      <c r="C24" s="111"/>
      <c r="D24" s="110"/>
      <c r="E24" s="110"/>
      <c r="F24" s="110"/>
    </row>
    <row r="25" spans="1:9">
      <c r="A25" s="112" t="s">
        <v>62</v>
      </c>
      <c r="B25" s="81"/>
      <c r="C25" s="113"/>
      <c r="D25" s="81"/>
      <c r="E25" s="81"/>
      <c r="F25" s="81"/>
      <c r="G25" s="156"/>
    </row>
    <row r="26" spans="1:9">
      <c r="A26" s="112"/>
      <c r="B26" s="81"/>
      <c r="C26" s="113"/>
      <c r="D26" s="81"/>
      <c r="E26" s="81"/>
      <c r="F26" s="81"/>
      <c r="G26" s="156"/>
    </row>
    <row r="27" spans="1:9">
      <c r="A27" s="112"/>
      <c r="B27" s="81"/>
      <c r="C27" s="113"/>
      <c r="D27" s="81"/>
      <c r="E27" s="81"/>
      <c r="F27" s="81"/>
      <c r="G27" s="156"/>
    </row>
    <row r="28" spans="1:9">
      <c r="A28" s="112"/>
      <c r="B28" s="81"/>
      <c r="C28" s="113"/>
      <c r="D28" s="81"/>
      <c r="E28" s="81"/>
      <c r="F28" s="81"/>
      <c r="G28" s="156"/>
    </row>
    <row r="29" spans="1:9">
      <c r="A29" s="81"/>
      <c r="B29" s="81"/>
      <c r="C29" s="113"/>
      <c r="D29" s="81"/>
      <c r="E29" s="81"/>
      <c r="F29" s="81"/>
      <c r="G29" s="156"/>
    </row>
    <row r="30" spans="1:9">
      <c r="A30" s="112" t="s">
        <v>150</v>
      </c>
      <c r="B30" s="112"/>
      <c r="D30" s="114" t="s">
        <v>95</v>
      </c>
      <c r="E30" s="114"/>
    </row>
    <row r="31" spans="1:9">
      <c r="A31" s="115" t="s">
        <v>151</v>
      </c>
      <c r="B31" s="116"/>
      <c r="D31" s="117" t="s">
        <v>97</v>
      </c>
      <c r="E31" s="84"/>
    </row>
    <row r="32" spans="1:9">
      <c r="A32" s="115" t="s">
        <v>117</v>
      </c>
      <c r="B32" s="116"/>
      <c r="D32" s="117" t="s">
        <v>99</v>
      </c>
      <c r="E32" s="84"/>
    </row>
    <row r="33" spans="1:5">
      <c r="A33" s="157"/>
      <c r="B33" s="157"/>
      <c r="C33" s="158"/>
      <c r="D33" s="158"/>
      <c r="E33" s="158"/>
    </row>
    <row r="34" spans="1:5">
      <c r="A34" s="2"/>
      <c r="B34" s="118"/>
      <c r="D34" s="158"/>
      <c r="E34" s="158"/>
    </row>
    <row r="82" spans="1:4">
      <c r="A82" s="159" t="s">
        <v>63</v>
      </c>
      <c r="B82" s="27"/>
      <c r="C82" s="27" t="s">
        <v>95</v>
      </c>
      <c r="D82" s="27"/>
    </row>
    <row r="83" spans="1:4">
      <c r="A83" s="159" t="s">
        <v>152</v>
      </c>
      <c r="C83" s="160"/>
    </row>
    <row r="84" spans="1:4">
      <c r="A84" s="159" t="s">
        <v>153</v>
      </c>
      <c r="C84" s="160"/>
    </row>
  </sheetData>
  <mergeCells count="7">
    <mergeCell ref="A4:E4"/>
    <mergeCell ref="A7:F7"/>
    <mergeCell ref="A9:A10"/>
    <mergeCell ref="B9:B10"/>
    <mergeCell ref="C9:D9"/>
    <mergeCell ref="E9:E10"/>
    <mergeCell ref="F9:F1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6"/>
  <sheetViews>
    <sheetView showGridLines="0" zoomScale="90" zoomScaleNormal="90" workbookViewId="0">
      <selection activeCell="F4" sqref="F4"/>
    </sheetView>
  </sheetViews>
  <sheetFormatPr defaultRowHeight="12.75"/>
  <cols>
    <col min="1" max="1" width="80.140625" bestFit="1" customWidth="1"/>
    <col min="2" max="2" width="11" bestFit="1" customWidth="1"/>
    <col min="4" max="4" width="11" bestFit="1" customWidth="1"/>
  </cols>
  <sheetData>
    <row r="1" spans="1:7">
      <c r="A1" s="2"/>
      <c r="B1" s="2"/>
      <c r="C1" s="118"/>
      <c r="D1" s="2"/>
      <c r="E1" s="2"/>
      <c r="F1" s="2"/>
      <c r="G1" s="2"/>
    </row>
    <row r="2" spans="1:7">
      <c r="A2" s="2"/>
      <c r="B2" s="2"/>
      <c r="C2" s="118"/>
      <c r="D2" s="2"/>
      <c r="E2" s="2"/>
      <c r="F2" s="2"/>
      <c r="G2" s="2"/>
    </row>
    <row r="3" spans="1:7">
      <c r="A3" s="2"/>
      <c r="B3" s="2"/>
      <c r="C3" s="118"/>
      <c r="D3" s="2"/>
      <c r="E3" s="2"/>
      <c r="F3" s="2"/>
      <c r="G3" s="2"/>
    </row>
    <row r="4" spans="1:7">
      <c r="A4" s="2"/>
      <c r="B4" s="2"/>
      <c r="C4" s="118"/>
      <c r="D4" s="2"/>
      <c r="E4" s="2"/>
      <c r="F4" s="2"/>
      <c r="G4" s="2"/>
    </row>
    <row r="5" spans="1:7">
      <c r="A5" s="2"/>
      <c r="B5" s="2"/>
      <c r="C5" s="118"/>
      <c r="D5" s="2"/>
      <c r="E5" s="2"/>
      <c r="F5" s="2"/>
      <c r="G5" s="2"/>
    </row>
    <row r="6" spans="1:7">
      <c r="A6" s="2"/>
      <c r="B6" s="2"/>
      <c r="C6" s="118"/>
      <c r="D6" s="2"/>
      <c r="E6" s="2"/>
      <c r="F6" s="2"/>
      <c r="G6" s="2"/>
    </row>
    <row r="7" spans="1:7">
      <c r="A7" s="2"/>
      <c r="B7" s="2"/>
      <c r="C7" s="118"/>
      <c r="D7" s="2"/>
      <c r="E7" s="2"/>
      <c r="F7" s="2"/>
      <c r="G7" s="2"/>
    </row>
    <row r="8" spans="1:7">
      <c r="A8" s="180" t="s">
        <v>118</v>
      </c>
      <c r="B8" s="180"/>
      <c r="C8" s="180"/>
      <c r="D8" s="180"/>
      <c r="E8" s="119"/>
      <c r="F8" s="119"/>
      <c r="G8" s="119"/>
    </row>
    <row r="9" spans="1:7">
      <c r="A9" s="169" t="s">
        <v>1</v>
      </c>
      <c r="B9" s="169"/>
      <c r="C9" s="169"/>
      <c r="D9" s="169"/>
      <c r="E9" s="119"/>
      <c r="F9" s="119"/>
      <c r="G9" s="119"/>
    </row>
    <row r="10" spans="1:7">
      <c r="A10" s="181" t="s">
        <v>119</v>
      </c>
      <c r="B10" s="181"/>
      <c r="C10" s="181"/>
      <c r="D10" s="181"/>
      <c r="E10" s="120"/>
      <c r="F10" s="120"/>
      <c r="G10" s="120"/>
    </row>
    <row r="11" spans="1:7">
      <c r="A11" s="84"/>
      <c r="B11" s="182"/>
      <c r="C11" s="182"/>
      <c r="D11" s="182"/>
      <c r="E11" s="121"/>
      <c r="F11" s="121"/>
      <c r="G11" s="121"/>
    </row>
    <row r="12" spans="1:7">
      <c r="A12" s="2"/>
      <c r="B12" s="166" t="s">
        <v>5</v>
      </c>
      <c r="C12" s="166"/>
      <c r="D12" s="166"/>
      <c r="E12" s="122"/>
      <c r="F12" s="122"/>
      <c r="G12" s="122"/>
    </row>
    <row r="13" spans="1:7">
      <c r="A13" s="2" t="s">
        <v>120</v>
      </c>
      <c r="B13" s="11">
        <v>44012</v>
      </c>
      <c r="C13" s="53"/>
      <c r="D13" s="11">
        <v>43646</v>
      </c>
      <c r="E13" s="123"/>
      <c r="F13" s="123"/>
      <c r="G13" s="123"/>
    </row>
    <row r="14" spans="1:7">
      <c r="A14" s="13" t="s">
        <v>121</v>
      </c>
      <c r="B14" s="124"/>
      <c r="C14" s="125"/>
      <c r="D14" s="124"/>
      <c r="E14" s="124"/>
      <c r="F14" s="124"/>
      <c r="G14" s="124"/>
    </row>
    <row r="15" spans="1:7">
      <c r="A15" s="9" t="s">
        <v>122</v>
      </c>
      <c r="B15" s="126">
        <v>-778.34558999999638</v>
      </c>
      <c r="C15" s="127"/>
      <c r="D15" s="128">
        <v>5529.4815899999985</v>
      </c>
      <c r="E15" s="126"/>
      <c r="F15" s="126"/>
      <c r="G15" s="126"/>
    </row>
    <row r="16" spans="1:7">
      <c r="A16" s="27" t="s">
        <v>123</v>
      </c>
      <c r="B16" s="126"/>
      <c r="C16" s="129"/>
      <c r="D16" s="128"/>
      <c r="E16" s="126"/>
      <c r="F16" s="126"/>
      <c r="G16" s="126"/>
    </row>
    <row r="17" spans="1:7">
      <c r="A17" s="27" t="s">
        <v>124</v>
      </c>
      <c r="B17" s="126">
        <v>2587.8450600000001</v>
      </c>
      <c r="C17" s="129"/>
      <c r="D17" s="128">
        <v>446</v>
      </c>
      <c r="E17" s="126"/>
      <c r="F17" s="126"/>
      <c r="G17" s="126"/>
    </row>
    <row r="18" spans="1:7">
      <c r="A18" s="27" t="s">
        <v>125</v>
      </c>
      <c r="B18" s="126">
        <v>1128.6445200000001</v>
      </c>
      <c r="C18" s="129"/>
      <c r="D18" s="128">
        <v>1217.4956999999999</v>
      </c>
      <c r="E18" s="126"/>
      <c r="F18" s="126"/>
      <c r="G18" s="126"/>
    </row>
    <row r="19" spans="1:7">
      <c r="A19" s="27" t="s">
        <v>126</v>
      </c>
      <c r="B19" s="126">
        <v>1144.4863</v>
      </c>
      <c r="C19" s="129"/>
      <c r="D19" s="128">
        <v>807.01112000000001</v>
      </c>
      <c r="E19" s="126"/>
      <c r="F19" s="126"/>
      <c r="G19" s="126"/>
    </row>
    <row r="20" spans="1:7">
      <c r="A20" s="27" t="s">
        <v>127</v>
      </c>
      <c r="B20" s="126">
        <v>8</v>
      </c>
      <c r="C20" s="129"/>
      <c r="D20" s="128">
        <v>0</v>
      </c>
      <c r="E20" s="126"/>
      <c r="F20" s="126"/>
      <c r="G20" s="126"/>
    </row>
    <row r="21" spans="1:7">
      <c r="A21" s="27"/>
      <c r="B21" s="130"/>
      <c r="C21" s="129"/>
      <c r="D21" s="131"/>
      <c r="E21" s="130"/>
      <c r="F21" s="130"/>
      <c r="G21" s="130"/>
    </row>
    <row r="22" spans="1:7">
      <c r="A22" s="13" t="s">
        <v>128</v>
      </c>
      <c r="B22" s="132">
        <f>SUM(B15:B20)</f>
        <v>4090.6302900000042</v>
      </c>
      <c r="C22" s="129"/>
      <c r="D22" s="133">
        <f>SUM(D15:D20)-1</f>
        <v>7998.988409999999</v>
      </c>
      <c r="E22" s="134"/>
      <c r="F22" s="134"/>
      <c r="G22" s="134"/>
    </row>
    <row r="23" spans="1:7">
      <c r="A23" s="13"/>
      <c r="B23" s="130"/>
      <c r="C23" s="129"/>
      <c r="D23" s="131"/>
      <c r="E23" s="130"/>
      <c r="F23" s="130"/>
      <c r="G23" s="130"/>
    </row>
    <row r="24" spans="1:7">
      <c r="A24" s="13" t="s">
        <v>129</v>
      </c>
      <c r="B24" s="135">
        <f>SUM(B25:B30)</f>
        <v>-11519.725416499976</v>
      </c>
      <c r="C24" s="130"/>
      <c r="D24" s="136">
        <v>-1081.9277799999663</v>
      </c>
      <c r="E24" s="131"/>
      <c r="F24" s="131"/>
      <c r="G24" s="131"/>
    </row>
    <row r="25" spans="1:7">
      <c r="A25" s="27" t="s">
        <v>130</v>
      </c>
      <c r="B25" s="137">
        <v>-5683.5514065000461</v>
      </c>
      <c r="C25" s="130"/>
      <c r="D25" s="128">
        <v>10005</v>
      </c>
      <c r="E25" s="126"/>
      <c r="F25" s="126"/>
      <c r="G25" s="126"/>
    </row>
    <row r="26" spans="1:7">
      <c r="A26" s="27" t="s">
        <v>131</v>
      </c>
      <c r="B26" s="138">
        <v>-38380.290479999916</v>
      </c>
      <c r="C26" s="129"/>
      <c r="D26" s="128">
        <v>-12656.02382999998</v>
      </c>
      <c r="E26" s="126"/>
      <c r="F26" s="126"/>
      <c r="G26" s="126"/>
    </row>
    <row r="27" spans="1:7">
      <c r="A27" s="27" t="s">
        <v>132</v>
      </c>
      <c r="B27" s="138">
        <v>-1210.9641599999995</v>
      </c>
      <c r="C27" s="134"/>
      <c r="D27" s="128">
        <v>-2682</v>
      </c>
      <c r="E27" s="126"/>
      <c r="F27" s="126"/>
      <c r="G27" s="126"/>
    </row>
    <row r="28" spans="1:7">
      <c r="A28" s="27" t="s">
        <v>149</v>
      </c>
      <c r="B28" s="138">
        <v>-1</v>
      </c>
      <c r="C28" s="134"/>
      <c r="D28" s="128">
        <v>9</v>
      </c>
      <c r="E28" s="126"/>
      <c r="F28" s="126"/>
      <c r="G28" s="126"/>
    </row>
    <row r="29" spans="1:7">
      <c r="A29" s="27" t="s">
        <v>133</v>
      </c>
      <c r="B29" s="138">
        <v>-92.062669999999798</v>
      </c>
      <c r="C29" s="134"/>
      <c r="D29" s="128">
        <v>194.56123999999909</v>
      </c>
      <c r="E29" s="126"/>
      <c r="F29" s="126"/>
      <c r="G29" s="126"/>
    </row>
    <row r="30" spans="1:7">
      <c r="A30" s="27" t="s">
        <v>134</v>
      </c>
      <c r="B30" s="138">
        <v>33848.143299999982</v>
      </c>
      <c r="C30" s="129"/>
      <c r="D30" s="128">
        <v>4047</v>
      </c>
      <c r="E30" s="126"/>
      <c r="F30" s="126"/>
      <c r="G30" s="126"/>
    </row>
    <row r="31" spans="1:7">
      <c r="A31" s="9"/>
      <c r="B31" s="130"/>
      <c r="C31" s="129"/>
      <c r="D31" s="131"/>
      <c r="E31" s="130"/>
      <c r="F31" s="130"/>
      <c r="G31" s="130"/>
    </row>
    <row r="32" spans="1:7">
      <c r="A32" s="13" t="s">
        <v>135</v>
      </c>
      <c r="B32" s="135">
        <f>+B22+B24+1</f>
        <v>-7428.0951264999712</v>
      </c>
      <c r="C32" s="129"/>
      <c r="D32" s="136">
        <v>6917.0606300000327</v>
      </c>
      <c r="E32" s="131"/>
      <c r="F32" s="131"/>
      <c r="G32" s="131"/>
    </row>
    <row r="33" spans="1:7">
      <c r="A33" s="13"/>
      <c r="B33" s="130"/>
      <c r="C33" s="129"/>
      <c r="D33" s="131"/>
      <c r="E33" s="130"/>
      <c r="F33" s="130"/>
      <c r="G33" s="130"/>
    </row>
    <row r="34" spans="1:7">
      <c r="A34" s="13" t="s">
        <v>136</v>
      </c>
      <c r="B34" s="130"/>
      <c r="C34" s="129"/>
      <c r="D34" s="128"/>
      <c r="E34" s="130"/>
      <c r="F34" s="130"/>
      <c r="G34" s="130"/>
    </row>
    <row r="35" spans="1:7">
      <c r="A35" s="9" t="s">
        <v>137</v>
      </c>
      <c r="B35" s="138">
        <f>-1-51.2396</f>
        <v>-52.239600000000003</v>
      </c>
      <c r="C35" s="139"/>
      <c r="D35" s="128">
        <v>-11.39242</v>
      </c>
      <c r="E35" s="138"/>
      <c r="F35" s="126"/>
      <c r="G35" s="138"/>
    </row>
    <row r="36" spans="1:7">
      <c r="A36" s="9" t="s">
        <v>138</v>
      </c>
      <c r="B36" s="138">
        <v>179.93254999999999</v>
      </c>
      <c r="C36" s="139"/>
      <c r="D36" s="128">
        <v>0</v>
      </c>
      <c r="E36" s="138"/>
      <c r="F36" s="126"/>
      <c r="G36" s="138"/>
    </row>
    <row r="37" spans="1:7">
      <c r="A37" s="9"/>
      <c r="B37" s="130"/>
      <c r="C37" s="139"/>
      <c r="D37" s="131"/>
      <c r="E37" s="130"/>
      <c r="F37" s="130"/>
      <c r="G37" s="130"/>
    </row>
    <row r="38" spans="1:7">
      <c r="A38" s="13" t="s">
        <v>139</v>
      </c>
      <c r="B38" s="140">
        <f>SUM(B35:B37)</f>
        <v>127.69295</v>
      </c>
      <c r="C38" s="141"/>
      <c r="D38" s="142">
        <v>-11.39242</v>
      </c>
      <c r="E38" s="131"/>
      <c r="F38" s="131"/>
      <c r="G38" s="131"/>
    </row>
    <row r="39" spans="1:7">
      <c r="A39" s="27"/>
      <c r="B39" s="130"/>
      <c r="C39" s="143"/>
      <c r="D39" s="131"/>
      <c r="E39" s="130"/>
      <c r="F39" s="130"/>
      <c r="G39" s="130"/>
    </row>
    <row r="40" spans="1:7">
      <c r="A40" s="13" t="s">
        <v>140</v>
      </c>
      <c r="B40" s="130"/>
      <c r="C40" s="129"/>
      <c r="D40" s="131"/>
      <c r="E40" s="130"/>
      <c r="F40" s="130"/>
      <c r="G40" s="130"/>
    </row>
    <row r="41" spans="1:7">
      <c r="A41" s="27" t="s">
        <v>141</v>
      </c>
      <c r="B41" s="136">
        <v>7287.8710299999948</v>
      </c>
      <c r="C41" s="129"/>
      <c r="D41" s="136">
        <v>-6904.8413900000014</v>
      </c>
      <c r="E41" s="126"/>
      <c r="F41" s="126"/>
      <c r="G41" s="126"/>
    </row>
    <row r="42" spans="1:7">
      <c r="A42" s="27"/>
      <c r="B42" s="126"/>
      <c r="C42" s="129"/>
      <c r="D42" s="136"/>
      <c r="E42" s="126"/>
      <c r="F42" s="126"/>
      <c r="G42" s="126"/>
    </row>
    <row r="43" spans="1:7">
      <c r="A43" s="13" t="s">
        <v>142</v>
      </c>
      <c r="B43" s="140">
        <f>+B41</f>
        <v>7287.8710299999948</v>
      </c>
      <c r="C43" s="129"/>
      <c r="D43" s="142">
        <v>-6904.8413900000014</v>
      </c>
      <c r="E43" s="126"/>
      <c r="F43" s="126"/>
      <c r="G43" s="126"/>
    </row>
    <row r="44" spans="1:7">
      <c r="A44" s="27"/>
      <c r="B44" s="130"/>
      <c r="C44" s="143"/>
      <c r="D44" s="131"/>
      <c r="E44" s="130"/>
      <c r="F44" s="130"/>
      <c r="G44" s="130"/>
    </row>
    <row r="45" spans="1:7">
      <c r="A45" s="13" t="s">
        <v>143</v>
      </c>
      <c r="B45" s="135">
        <f>+B32+B38+B43+1</f>
        <v>-11.531146499976785</v>
      </c>
      <c r="C45" s="129"/>
      <c r="D45" s="136">
        <v>0.82682000003114808</v>
      </c>
      <c r="E45" s="131"/>
      <c r="F45" s="131"/>
      <c r="G45" s="131"/>
    </row>
    <row r="46" spans="1:7">
      <c r="A46" s="27"/>
      <c r="B46" s="144"/>
      <c r="C46" s="129"/>
      <c r="D46" s="145"/>
      <c r="E46" s="144"/>
      <c r="F46" s="144"/>
      <c r="G46" s="144"/>
    </row>
    <row r="47" spans="1:7">
      <c r="A47" s="34"/>
      <c r="B47" s="144"/>
      <c r="C47" s="143"/>
      <c r="D47" s="145"/>
      <c r="E47" s="144"/>
      <c r="F47" s="144"/>
      <c r="G47" s="144"/>
    </row>
    <row r="48" spans="1:7">
      <c r="A48" s="13" t="s">
        <v>144</v>
      </c>
      <c r="B48" s="144"/>
      <c r="C48" s="146"/>
      <c r="D48" s="145"/>
      <c r="E48" s="144"/>
      <c r="F48" s="144"/>
      <c r="G48" s="144"/>
    </row>
    <row r="49" spans="1:7">
      <c r="A49" s="27"/>
      <c r="B49" s="130"/>
      <c r="C49" s="146"/>
      <c r="D49" s="131"/>
      <c r="E49" s="130"/>
      <c r="F49" s="130"/>
      <c r="G49" s="130"/>
    </row>
    <row r="50" spans="1:7">
      <c r="A50" s="2" t="s">
        <v>145</v>
      </c>
      <c r="B50" s="126">
        <v>38</v>
      </c>
      <c r="C50" s="129"/>
      <c r="D50" s="128">
        <v>6</v>
      </c>
      <c r="E50" s="126"/>
      <c r="F50" s="126"/>
      <c r="G50" s="126"/>
    </row>
    <row r="51" spans="1:7">
      <c r="A51" s="2" t="s">
        <v>146</v>
      </c>
      <c r="B51" s="126">
        <v>26</v>
      </c>
      <c r="C51" s="129"/>
      <c r="D51" s="128">
        <v>5</v>
      </c>
      <c r="E51" s="126"/>
      <c r="F51" s="126"/>
      <c r="G51" s="126"/>
    </row>
    <row r="52" spans="1:7">
      <c r="A52" s="2"/>
      <c r="B52" s="130"/>
      <c r="C52" s="147"/>
      <c r="D52" s="131"/>
      <c r="E52" s="130"/>
      <c r="F52" s="130"/>
      <c r="G52" s="130"/>
    </row>
    <row r="53" spans="1:7">
      <c r="A53" s="34" t="s">
        <v>147</v>
      </c>
      <c r="B53" s="135">
        <f>+B51-B50</f>
        <v>-12</v>
      </c>
      <c r="C53" s="148"/>
      <c r="D53" s="136">
        <v>1.4552999999999994</v>
      </c>
      <c r="E53" s="131"/>
      <c r="F53" s="131"/>
      <c r="G53" s="131"/>
    </row>
    <row r="54" spans="1:7">
      <c r="A54" s="42"/>
      <c r="B54" s="42"/>
      <c r="C54" s="42"/>
      <c r="D54" s="42"/>
      <c r="E54" s="42"/>
      <c r="F54" s="42"/>
      <c r="G54" s="42"/>
    </row>
    <row r="55" spans="1:7">
      <c r="A55" s="42"/>
      <c r="B55" s="42"/>
      <c r="C55" s="42"/>
      <c r="D55" s="42"/>
      <c r="E55" s="42"/>
      <c r="F55" s="42"/>
      <c r="G55" s="42"/>
    </row>
    <row r="56" spans="1:7">
      <c r="A56" s="149" t="s">
        <v>148</v>
      </c>
      <c r="B56" s="149"/>
      <c r="C56" s="149"/>
      <c r="D56" s="150"/>
      <c r="E56" s="149"/>
      <c r="F56" s="149"/>
      <c r="G56" s="149"/>
    </row>
  </sheetData>
  <mergeCells count="5">
    <mergeCell ref="A8:D8"/>
    <mergeCell ref="A9:D9"/>
    <mergeCell ref="A10:D10"/>
    <mergeCell ref="B11:D11"/>
    <mergeCell ref="B12:D1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G80"/>
  <sheetViews>
    <sheetView showGridLines="0" tabSelected="1" zoomScale="90" zoomScaleNormal="90" zoomScaleSheetLayoutView="100" workbookViewId="0">
      <selection activeCell="A7" sqref="A7:F7"/>
    </sheetView>
  </sheetViews>
  <sheetFormatPr defaultColWidth="14.7109375" defaultRowHeight="12.75"/>
  <cols>
    <col min="1" max="1" width="40" customWidth="1"/>
    <col min="2" max="2" width="25.85546875" style="2" customWidth="1"/>
    <col min="3" max="4" width="20.7109375" style="2" customWidth="1"/>
    <col min="5" max="5" width="21.140625" style="2" customWidth="1"/>
    <col min="6" max="6" width="13.140625" style="2" customWidth="1"/>
    <col min="7" max="7" width="20.28515625" style="2" customWidth="1"/>
    <col min="8" max="8" width="37.7109375" style="2" bestFit="1" customWidth="1"/>
    <col min="9" max="9" width="7.42578125" style="2" bestFit="1" customWidth="1"/>
    <col min="10" max="10" width="5.42578125" style="2" bestFit="1" customWidth="1"/>
    <col min="11" max="12" width="7" style="2" bestFit="1" customWidth="1"/>
    <col min="13" max="13" width="7.42578125" style="2" bestFit="1" customWidth="1"/>
    <col min="14" max="256" width="14.7109375" style="2"/>
    <col min="257" max="257" width="40" style="2" customWidth="1"/>
    <col min="258" max="258" width="25.85546875" style="2" customWidth="1"/>
    <col min="259" max="260" width="20.7109375" style="2" customWidth="1"/>
    <col min="261" max="261" width="21.140625" style="2" customWidth="1"/>
    <col min="262" max="262" width="13.140625" style="2" customWidth="1"/>
    <col min="263" max="263" width="20.28515625" style="2" customWidth="1"/>
    <col min="264" max="264" width="37.7109375" style="2" bestFit="1" customWidth="1"/>
    <col min="265" max="265" width="7.42578125" style="2" bestFit="1" customWidth="1"/>
    <col min="266" max="266" width="5.42578125" style="2" bestFit="1" customWidth="1"/>
    <col min="267" max="268" width="7" style="2" bestFit="1" customWidth="1"/>
    <col min="269" max="269" width="7.42578125" style="2" bestFit="1" customWidth="1"/>
    <col min="270" max="512" width="14.7109375" style="2"/>
    <col min="513" max="513" width="40" style="2" customWidth="1"/>
    <col min="514" max="514" width="25.85546875" style="2" customWidth="1"/>
    <col min="515" max="516" width="20.7109375" style="2" customWidth="1"/>
    <col min="517" max="517" width="21.140625" style="2" customWidth="1"/>
    <col min="518" max="518" width="13.140625" style="2" customWidth="1"/>
    <col min="519" max="519" width="20.28515625" style="2" customWidth="1"/>
    <col min="520" max="520" width="37.7109375" style="2" bestFit="1" customWidth="1"/>
    <col min="521" max="521" width="7.42578125" style="2" bestFit="1" customWidth="1"/>
    <col min="522" max="522" width="5.42578125" style="2" bestFit="1" customWidth="1"/>
    <col min="523" max="524" width="7" style="2" bestFit="1" customWidth="1"/>
    <col min="525" max="525" width="7.42578125" style="2" bestFit="1" customWidth="1"/>
    <col min="526" max="768" width="14.7109375" style="2"/>
    <col min="769" max="769" width="40" style="2" customWidth="1"/>
    <col min="770" max="770" width="25.85546875" style="2" customWidth="1"/>
    <col min="771" max="772" width="20.7109375" style="2" customWidth="1"/>
    <col min="773" max="773" width="21.140625" style="2" customWidth="1"/>
    <col min="774" max="774" width="13.140625" style="2" customWidth="1"/>
    <col min="775" max="775" width="20.28515625" style="2" customWidth="1"/>
    <col min="776" max="776" width="37.7109375" style="2" bestFit="1" customWidth="1"/>
    <col min="777" max="777" width="7.42578125" style="2" bestFit="1" customWidth="1"/>
    <col min="778" max="778" width="5.42578125" style="2" bestFit="1" customWidth="1"/>
    <col min="779" max="780" width="7" style="2" bestFit="1" customWidth="1"/>
    <col min="781" max="781" width="7.42578125" style="2" bestFit="1" customWidth="1"/>
    <col min="782" max="1024" width="14.7109375" style="2"/>
    <col min="1025" max="1025" width="40" style="2" customWidth="1"/>
    <col min="1026" max="1026" width="25.85546875" style="2" customWidth="1"/>
    <col min="1027" max="1028" width="20.7109375" style="2" customWidth="1"/>
    <col min="1029" max="1029" width="21.140625" style="2" customWidth="1"/>
    <col min="1030" max="1030" width="13.140625" style="2" customWidth="1"/>
    <col min="1031" max="1031" width="20.28515625" style="2" customWidth="1"/>
    <col min="1032" max="1032" width="37.7109375" style="2" bestFit="1" customWidth="1"/>
    <col min="1033" max="1033" width="7.42578125" style="2" bestFit="1" customWidth="1"/>
    <col min="1034" max="1034" width="5.42578125" style="2" bestFit="1" customWidth="1"/>
    <col min="1035" max="1036" width="7" style="2" bestFit="1" customWidth="1"/>
    <col min="1037" max="1037" width="7.42578125" style="2" bestFit="1" customWidth="1"/>
    <col min="1038" max="1280" width="14.7109375" style="2"/>
    <col min="1281" max="1281" width="40" style="2" customWidth="1"/>
    <col min="1282" max="1282" width="25.85546875" style="2" customWidth="1"/>
    <col min="1283" max="1284" width="20.7109375" style="2" customWidth="1"/>
    <col min="1285" max="1285" width="21.140625" style="2" customWidth="1"/>
    <col min="1286" max="1286" width="13.140625" style="2" customWidth="1"/>
    <col min="1287" max="1287" width="20.28515625" style="2" customWidth="1"/>
    <col min="1288" max="1288" width="37.7109375" style="2" bestFit="1" customWidth="1"/>
    <col min="1289" max="1289" width="7.42578125" style="2" bestFit="1" customWidth="1"/>
    <col min="1290" max="1290" width="5.42578125" style="2" bestFit="1" customWidth="1"/>
    <col min="1291" max="1292" width="7" style="2" bestFit="1" customWidth="1"/>
    <col min="1293" max="1293" width="7.42578125" style="2" bestFit="1" customWidth="1"/>
    <col min="1294" max="1536" width="14.7109375" style="2"/>
    <col min="1537" max="1537" width="40" style="2" customWidth="1"/>
    <col min="1538" max="1538" width="25.85546875" style="2" customWidth="1"/>
    <col min="1539" max="1540" width="20.7109375" style="2" customWidth="1"/>
    <col min="1541" max="1541" width="21.140625" style="2" customWidth="1"/>
    <col min="1542" max="1542" width="13.140625" style="2" customWidth="1"/>
    <col min="1543" max="1543" width="20.28515625" style="2" customWidth="1"/>
    <col min="1544" max="1544" width="37.7109375" style="2" bestFit="1" customWidth="1"/>
    <col min="1545" max="1545" width="7.42578125" style="2" bestFit="1" customWidth="1"/>
    <col min="1546" max="1546" width="5.42578125" style="2" bestFit="1" customWidth="1"/>
    <col min="1547" max="1548" width="7" style="2" bestFit="1" customWidth="1"/>
    <col min="1549" max="1549" width="7.42578125" style="2" bestFit="1" customWidth="1"/>
    <col min="1550" max="1792" width="14.7109375" style="2"/>
    <col min="1793" max="1793" width="40" style="2" customWidth="1"/>
    <col min="1794" max="1794" width="25.85546875" style="2" customWidth="1"/>
    <col min="1795" max="1796" width="20.7109375" style="2" customWidth="1"/>
    <col min="1797" max="1797" width="21.140625" style="2" customWidth="1"/>
    <col min="1798" max="1798" width="13.140625" style="2" customWidth="1"/>
    <col min="1799" max="1799" width="20.28515625" style="2" customWidth="1"/>
    <col min="1800" max="1800" width="37.7109375" style="2" bestFit="1" customWidth="1"/>
    <col min="1801" max="1801" width="7.42578125" style="2" bestFit="1" customWidth="1"/>
    <col min="1802" max="1802" width="5.42578125" style="2" bestFit="1" customWidth="1"/>
    <col min="1803" max="1804" width="7" style="2" bestFit="1" customWidth="1"/>
    <col min="1805" max="1805" width="7.42578125" style="2" bestFit="1" customWidth="1"/>
    <col min="1806" max="2048" width="14.7109375" style="2"/>
    <col min="2049" max="2049" width="40" style="2" customWidth="1"/>
    <col min="2050" max="2050" width="25.85546875" style="2" customWidth="1"/>
    <col min="2051" max="2052" width="20.7109375" style="2" customWidth="1"/>
    <col min="2053" max="2053" width="21.140625" style="2" customWidth="1"/>
    <col min="2054" max="2054" width="13.140625" style="2" customWidth="1"/>
    <col min="2055" max="2055" width="20.28515625" style="2" customWidth="1"/>
    <col min="2056" max="2056" width="37.7109375" style="2" bestFit="1" customWidth="1"/>
    <col min="2057" max="2057" width="7.42578125" style="2" bestFit="1" customWidth="1"/>
    <col min="2058" max="2058" width="5.42578125" style="2" bestFit="1" customWidth="1"/>
    <col min="2059" max="2060" width="7" style="2" bestFit="1" customWidth="1"/>
    <col min="2061" max="2061" width="7.42578125" style="2" bestFit="1" customWidth="1"/>
    <col min="2062" max="2304" width="14.7109375" style="2"/>
    <col min="2305" max="2305" width="40" style="2" customWidth="1"/>
    <col min="2306" max="2306" width="25.85546875" style="2" customWidth="1"/>
    <col min="2307" max="2308" width="20.7109375" style="2" customWidth="1"/>
    <col min="2309" max="2309" width="21.140625" style="2" customWidth="1"/>
    <col min="2310" max="2310" width="13.140625" style="2" customWidth="1"/>
    <col min="2311" max="2311" width="20.28515625" style="2" customWidth="1"/>
    <col min="2312" max="2312" width="37.7109375" style="2" bestFit="1" customWidth="1"/>
    <col min="2313" max="2313" width="7.42578125" style="2" bestFit="1" customWidth="1"/>
    <col min="2314" max="2314" width="5.42578125" style="2" bestFit="1" customWidth="1"/>
    <col min="2315" max="2316" width="7" style="2" bestFit="1" customWidth="1"/>
    <col min="2317" max="2317" width="7.42578125" style="2" bestFit="1" customWidth="1"/>
    <col min="2318" max="2560" width="14.7109375" style="2"/>
    <col min="2561" max="2561" width="40" style="2" customWidth="1"/>
    <col min="2562" max="2562" width="25.85546875" style="2" customWidth="1"/>
    <col min="2563" max="2564" width="20.7109375" style="2" customWidth="1"/>
    <col min="2565" max="2565" width="21.140625" style="2" customWidth="1"/>
    <col min="2566" max="2566" width="13.140625" style="2" customWidth="1"/>
    <col min="2567" max="2567" width="20.28515625" style="2" customWidth="1"/>
    <col min="2568" max="2568" width="37.7109375" style="2" bestFit="1" customWidth="1"/>
    <col min="2569" max="2569" width="7.42578125" style="2" bestFit="1" customWidth="1"/>
    <col min="2570" max="2570" width="5.42578125" style="2" bestFit="1" customWidth="1"/>
    <col min="2571" max="2572" width="7" style="2" bestFit="1" customWidth="1"/>
    <col min="2573" max="2573" width="7.42578125" style="2" bestFit="1" customWidth="1"/>
    <col min="2574" max="2816" width="14.7109375" style="2"/>
    <col min="2817" max="2817" width="40" style="2" customWidth="1"/>
    <col min="2818" max="2818" width="25.85546875" style="2" customWidth="1"/>
    <col min="2819" max="2820" width="20.7109375" style="2" customWidth="1"/>
    <col min="2821" max="2821" width="21.140625" style="2" customWidth="1"/>
    <col min="2822" max="2822" width="13.140625" style="2" customWidth="1"/>
    <col min="2823" max="2823" width="20.28515625" style="2" customWidth="1"/>
    <col min="2824" max="2824" width="37.7109375" style="2" bestFit="1" customWidth="1"/>
    <col min="2825" max="2825" width="7.42578125" style="2" bestFit="1" customWidth="1"/>
    <col min="2826" max="2826" width="5.42578125" style="2" bestFit="1" customWidth="1"/>
    <col min="2827" max="2828" width="7" style="2" bestFit="1" customWidth="1"/>
    <col min="2829" max="2829" width="7.42578125" style="2" bestFit="1" customWidth="1"/>
    <col min="2830" max="3072" width="14.7109375" style="2"/>
    <col min="3073" max="3073" width="40" style="2" customWidth="1"/>
    <col min="3074" max="3074" width="25.85546875" style="2" customWidth="1"/>
    <col min="3075" max="3076" width="20.7109375" style="2" customWidth="1"/>
    <col min="3077" max="3077" width="21.140625" style="2" customWidth="1"/>
    <col min="3078" max="3078" width="13.140625" style="2" customWidth="1"/>
    <col min="3079" max="3079" width="20.28515625" style="2" customWidth="1"/>
    <col min="3080" max="3080" width="37.7109375" style="2" bestFit="1" customWidth="1"/>
    <col min="3081" max="3081" width="7.42578125" style="2" bestFit="1" customWidth="1"/>
    <col min="3082" max="3082" width="5.42578125" style="2" bestFit="1" customWidth="1"/>
    <col min="3083" max="3084" width="7" style="2" bestFit="1" customWidth="1"/>
    <col min="3085" max="3085" width="7.42578125" style="2" bestFit="1" customWidth="1"/>
    <col min="3086" max="3328" width="14.7109375" style="2"/>
    <col min="3329" max="3329" width="40" style="2" customWidth="1"/>
    <col min="3330" max="3330" width="25.85546875" style="2" customWidth="1"/>
    <col min="3331" max="3332" width="20.7109375" style="2" customWidth="1"/>
    <col min="3333" max="3333" width="21.140625" style="2" customWidth="1"/>
    <col min="3334" max="3334" width="13.140625" style="2" customWidth="1"/>
    <col min="3335" max="3335" width="20.28515625" style="2" customWidth="1"/>
    <col min="3336" max="3336" width="37.7109375" style="2" bestFit="1" customWidth="1"/>
    <col min="3337" max="3337" width="7.42578125" style="2" bestFit="1" customWidth="1"/>
    <col min="3338" max="3338" width="5.42578125" style="2" bestFit="1" customWidth="1"/>
    <col min="3339" max="3340" width="7" style="2" bestFit="1" customWidth="1"/>
    <col min="3341" max="3341" width="7.42578125" style="2" bestFit="1" customWidth="1"/>
    <col min="3342" max="3584" width="14.7109375" style="2"/>
    <col min="3585" max="3585" width="40" style="2" customWidth="1"/>
    <col min="3586" max="3586" width="25.85546875" style="2" customWidth="1"/>
    <col min="3587" max="3588" width="20.7109375" style="2" customWidth="1"/>
    <col min="3589" max="3589" width="21.140625" style="2" customWidth="1"/>
    <col min="3590" max="3590" width="13.140625" style="2" customWidth="1"/>
    <col min="3591" max="3591" width="20.28515625" style="2" customWidth="1"/>
    <col min="3592" max="3592" width="37.7109375" style="2" bestFit="1" customWidth="1"/>
    <col min="3593" max="3593" width="7.42578125" style="2" bestFit="1" customWidth="1"/>
    <col min="3594" max="3594" width="5.42578125" style="2" bestFit="1" customWidth="1"/>
    <col min="3595" max="3596" width="7" style="2" bestFit="1" customWidth="1"/>
    <col min="3597" max="3597" width="7.42578125" style="2" bestFit="1" customWidth="1"/>
    <col min="3598" max="3840" width="14.7109375" style="2"/>
    <col min="3841" max="3841" width="40" style="2" customWidth="1"/>
    <col min="3842" max="3842" width="25.85546875" style="2" customWidth="1"/>
    <col min="3843" max="3844" width="20.7109375" style="2" customWidth="1"/>
    <col min="3845" max="3845" width="21.140625" style="2" customWidth="1"/>
    <col min="3846" max="3846" width="13.140625" style="2" customWidth="1"/>
    <col min="3847" max="3847" width="20.28515625" style="2" customWidth="1"/>
    <col min="3848" max="3848" width="37.7109375" style="2" bestFit="1" customWidth="1"/>
    <col min="3849" max="3849" width="7.42578125" style="2" bestFit="1" customWidth="1"/>
    <col min="3850" max="3850" width="5.42578125" style="2" bestFit="1" customWidth="1"/>
    <col min="3851" max="3852" width="7" style="2" bestFit="1" customWidth="1"/>
    <col min="3853" max="3853" width="7.42578125" style="2" bestFit="1" customWidth="1"/>
    <col min="3854" max="4096" width="14.7109375" style="2"/>
    <col min="4097" max="4097" width="40" style="2" customWidth="1"/>
    <col min="4098" max="4098" width="25.85546875" style="2" customWidth="1"/>
    <col min="4099" max="4100" width="20.7109375" style="2" customWidth="1"/>
    <col min="4101" max="4101" width="21.140625" style="2" customWidth="1"/>
    <col min="4102" max="4102" width="13.140625" style="2" customWidth="1"/>
    <col min="4103" max="4103" width="20.28515625" style="2" customWidth="1"/>
    <col min="4104" max="4104" width="37.7109375" style="2" bestFit="1" customWidth="1"/>
    <col min="4105" max="4105" width="7.42578125" style="2" bestFit="1" customWidth="1"/>
    <col min="4106" max="4106" width="5.42578125" style="2" bestFit="1" customWidth="1"/>
    <col min="4107" max="4108" width="7" style="2" bestFit="1" customWidth="1"/>
    <col min="4109" max="4109" width="7.42578125" style="2" bestFit="1" customWidth="1"/>
    <col min="4110" max="4352" width="14.7109375" style="2"/>
    <col min="4353" max="4353" width="40" style="2" customWidth="1"/>
    <col min="4354" max="4354" width="25.85546875" style="2" customWidth="1"/>
    <col min="4355" max="4356" width="20.7109375" style="2" customWidth="1"/>
    <col min="4357" max="4357" width="21.140625" style="2" customWidth="1"/>
    <col min="4358" max="4358" width="13.140625" style="2" customWidth="1"/>
    <col min="4359" max="4359" width="20.28515625" style="2" customWidth="1"/>
    <col min="4360" max="4360" width="37.7109375" style="2" bestFit="1" customWidth="1"/>
    <col min="4361" max="4361" width="7.42578125" style="2" bestFit="1" customWidth="1"/>
    <col min="4362" max="4362" width="5.42578125" style="2" bestFit="1" customWidth="1"/>
    <col min="4363" max="4364" width="7" style="2" bestFit="1" customWidth="1"/>
    <col min="4365" max="4365" width="7.42578125" style="2" bestFit="1" customWidth="1"/>
    <col min="4366" max="4608" width="14.7109375" style="2"/>
    <col min="4609" max="4609" width="40" style="2" customWidth="1"/>
    <col min="4610" max="4610" width="25.85546875" style="2" customWidth="1"/>
    <col min="4611" max="4612" width="20.7109375" style="2" customWidth="1"/>
    <col min="4613" max="4613" width="21.140625" style="2" customWidth="1"/>
    <col min="4614" max="4614" width="13.140625" style="2" customWidth="1"/>
    <col min="4615" max="4615" width="20.28515625" style="2" customWidth="1"/>
    <col min="4616" max="4616" width="37.7109375" style="2" bestFit="1" customWidth="1"/>
    <col min="4617" max="4617" width="7.42578125" style="2" bestFit="1" customWidth="1"/>
    <col min="4618" max="4618" width="5.42578125" style="2" bestFit="1" customWidth="1"/>
    <col min="4619" max="4620" width="7" style="2" bestFit="1" customWidth="1"/>
    <col min="4621" max="4621" width="7.42578125" style="2" bestFit="1" customWidth="1"/>
    <col min="4622" max="4864" width="14.7109375" style="2"/>
    <col min="4865" max="4865" width="40" style="2" customWidth="1"/>
    <col min="4866" max="4866" width="25.85546875" style="2" customWidth="1"/>
    <col min="4867" max="4868" width="20.7109375" style="2" customWidth="1"/>
    <col min="4869" max="4869" width="21.140625" style="2" customWidth="1"/>
    <col min="4870" max="4870" width="13.140625" style="2" customWidth="1"/>
    <col min="4871" max="4871" width="20.28515625" style="2" customWidth="1"/>
    <col min="4872" max="4872" width="37.7109375" style="2" bestFit="1" customWidth="1"/>
    <col min="4873" max="4873" width="7.42578125" style="2" bestFit="1" customWidth="1"/>
    <col min="4874" max="4874" width="5.42578125" style="2" bestFit="1" customWidth="1"/>
    <col min="4875" max="4876" width="7" style="2" bestFit="1" customWidth="1"/>
    <col min="4877" max="4877" width="7.42578125" style="2" bestFit="1" customWidth="1"/>
    <col min="4878" max="5120" width="14.7109375" style="2"/>
    <col min="5121" max="5121" width="40" style="2" customWidth="1"/>
    <col min="5122" max="5122" width="25.85546875" style="2" customWidth="1"/>
    <col min="5123" max="5124" width="20.7109375" style="2" customWidth="1"/>
    <col min="5125" max="5125" width="21.140625" style="2" customWidth="1"/>
    <col min="5126" max="5126" width="13.140625" style="2" customWidth="1"/>
    <col min="5127" max="5127" width="20.28515625" style="2" customWidth="1"/>
    <col min="5128" max="5128" width="37.7109375" style="2" bestFit="1" customWidth="1"/>
    <col min="5129" max="5129" width="7.42578125" style="2" bestFit="1" customWidth="1"/>
    <col min="5130" max="5130" width="5.42578125" style="2" bestFit="1" customWidth="1"/>
    <col min="5131" max="5132" width="7" style="2" bestFit="1" customWidth="1"/>
    <col min="5133" max="5133" width="7.42578125" style="2" bestFit="1" customWidth="1"/>
    <col min="5134" max="5376" width="14.7109375" style="2"/>
    <col min="5377" max="5377" width="40" style="2" customWidth="1"/>
    <col min="5378" max="5378" width="25.85546875" style="2" customWidth="1"/>
    <col min="5379" max="5380" width="20.7109375" style="2" customWidth="1"/>
    <col min="5381" max="5381" width="21.140625" style="2" customWidth="1"/>
    <col min="5382" max="5382" width="13.140625" style="2" customWidth="1"/>
    <col min="5383" max="5383" width="20.28515625" style="2" customWidth="1"/>
    <col min="5384" max="5384" width="37.7109375" style="2" bestFit="1" customWidth="1"/>
    <col min="5385" max="5385" width="7.42578125" style="2" bestFit="1" customWidth="1"/>
    <col min="5386" max="5386" width="5.42578125" style="2" bestFit="1" customWidth="1"/>
    <col min="5387" max="5388" width="7" style="2" bestFit="1" customWidth="1"/>
    <col min="5389" max="5389" width="7.42578125" style="2" bestFit="1" customWidth="1"/>
    <col min="5390" max="5632" width="14.7109375" style="2"/>
    <col min="5633" max="5633" width="40" style="2" customWidth="1"/>
    <col min="5634" max="5634" width="25.85546875" style="2" customWidth="1"/>
    <col min="5635" max="5636" width="20.7109375" style="2" customWidth="1"/>
    <col min="5637" max="5637" width="21.140625" style="2" customWidth="1"/>
    <col min="5638" max="5638" width="13.140625" style="2" customWidth="1"/>
    <col min="5639" max="5639" width="20.28515625" style="2" customWidth="1"/>
    <col min="5640" max="5640" width="37.7109375" style="2" bestFit="1" customWidth="1"/>
    <col min="5641" max="5641" width="7.42578125" style="2" bestFit="1" customWidth="1"/>
    <col min="5642" max="5642" width="5.42578125" style="2" bestFit="1" customWidth="1"/>
    <col min="5643" max="5644" width="7" style="2" bestFit="1" customWidth="1"/>
    <col min="5645" max="5645" width="7.42578125" style="2" bestFit="1" customWidth="1"/>
    <col min="5646" max="5888" width="14.7109375" style="2"/>
    <col min="5889" max="5889" width="40" style="2" customWidth="1"/>
    <col min="5890" max="5890" width="25.85546875" style="2" customWidth="1"/>
    <col min="5891" max="5892" width="20.7109375" style="2" customWidth="1"/>
    <col min="5893" max="5893" width="21.140625" style="2" customWidth="1"/>
    <col min="5894" max="5894" width="13.140625" style="2" customWidth="1"/>
    <col min="5895" max="5895" width="20.28515625" style="2" customWidth="1"/>
    <col min="5896" max="5896" width="37.7109375" style="2" bestFit="1" customWidth="1"/>
    <col min="5897" max="5897" width="7.42578125" style="2" bestFit="1" customWidth="1"/>
    <col min="5898" max="5898" width="5.42578125" style="2" bestFit="1" customWidth="1"/>
    <col min="5899" max="5900" width="7" style="2" bestFit="1" customWidth="1"/>
    <col min="5901" max="5901" width="7.42578125" style="2" bestFit="1" customWidth="1"/>
    <col min="5902" max="6144" width="14.7109375" style="2"/>
    <col min="6145" max="6145" width="40" style="2" customWidth="1"/>
    <col min="6146" max="6146" width="25.85546875" style="2" customWidth="1"/>
    <col min="6147" max="6148" width="20.7109375" style="2" customWidth="1"/>
    <col min="6149" max="6149" width="21.140625" style="2" customWidth="1"/>
    <col min="6150" max="6150" width="13.140625" style="2" customWidth="1"/>
    <col min="6151" max="6151" width="20.28515625" style="2" customWidth="1"/>
    <col min="6152" max="6152" width="37.7109375" style="2" bestFit="1" customWidth="1"/>
    <col min="6153" max="6153" width="7.42578125" style="2" bestFit="1" customWidth="1"/>
    <col min="6154" max="6154" width="5.42578125" style="2" bestFit="1" customWidth="1"/>
    <col min="6155" max="6156" width="7" style="2" bestFit="1" customWidth="1"/>
    <col min="6157" max="6157" width="7.42578125" style="2" bestFit="1" customWidth="1"/>
    <col min="6158" max="6400" width="14.7109375" style="2"/>
    <col min="6401" max="6401" width="40" style="2" customWidth="1"/>
    <col min="6402" max="6402" width="25.85546875" style="2" customWidth="1"/>
    <col min="6403" max="6404" width="20.7109375" style="2" customWidth="1"/>
    <col min="6405" max="6405" width="21.140625" style="2" customWidth="1"/>
    <col min="6406" max="6406" width="13.140625" style="2" customWidth="1"/>
    <col min="6407" max="6407" width="20.28515625" style="2" customWidth="1"/>
    <col min="6408" max="6408" width="37.7109375" style="2" bestFit="1" customWidth="1"/>
    <col min="6409" max="6409" width="7.42578125" style="2" bestFit="1" customWidth="1"/>
    <col min="6410" max="6410" width="5.42578125" style="2" bestFit="1" customWidth="1"/>
    <col min="6411" max="6412" width="7" style="2" bestFit="1" customWidth="1"/>
    <col min="6413" max="6413" width="7.42578125" style="2" bestFit="1" customWidth="1"/>
    <col min="6414" max="6656" width="14.7109375" style="2"/>
    <col min="6657" max="6657" width="40" style="2" customWidth="1"/>
    <col min="6658" max="6658" width="25.85546875" style="2" customWidth="1"/>
    <col min="6659" max="6660" width="20.7109375" style="2" customWidth="1"/>
    <col min="6661" max="6661" width="21.140625" style="2" customWidth="1"/>
    <col min="6662" max="6662" width="13.140625" style="2" customWidth="1"/>
    <col min="6663" max="6663" width="20.28515625" style="2" customWidth="1"/>
    <col min="6664" max="6664" width="37.7109375" style="2" bestFit="1" customWidth="1"/>
    <col min="6665" max="6665" width="7.42578125" style="2" bestFit="1" customWidth="1"/>
    <col min="6666" max="6666" width="5.42578125" style="2" bestFit="1" customWidth="1"/>
    <col min="6667" max="6668" width="7" style="2" bestFit="1" customWidth="1"/>
    <col min="6669" max="6669" width="7.42578125" style="2" bestFit="1" customWidth="1"/>
    <col min="6670" max="6912" width="14.7109375" style="2"/>
    <col min="6913" max="6913" width="40" style="2" customWidth="1"/>
    <col min="6914" max="6914" width="25.85546875" style="2" customWidth="1"/>
    <col min="6915" max="6916" width="20.7109375" style="2" customWidth="1"/>
    <col min="6917" max="6917" width="21.140625" style="2" customWidth="1"/>
    <col min="6918" max="6918" width="13.140625" style="2" customWidth="1"/>
    <col min="6919" max="6919" width="20.28515625" style="2" customWidth="1"/>
    <col min="6920" max="6920" width="37.7109375" style="2" bestFit="1" customWidth="1"/>
    <col min="6921" max="6921" width="7.42578125" style="2" bestFit="1" customWidth="1"/>
    <col min="6922" max="6922" width="5.42578125" style="2" bestFit="1" customWidth="1"/>
    <col min="6923" max="6924" width="7" style="2" bestFit="1" customWidth="1"/>
    <col min="6925" max="6925" width="7.42578125" style="2" bestFit="1" customWidth="1"/>
    <col min="6926" max="7168" width="14.7109375" style="2"/>
    <col min="7169" max="7169" width="40" style="2" customWidth="1"/>
    <col min="7170" max="7170" width="25.85546875" style="2" customWidth="1"/>
    <col min="7171" max="7172" width="20.7109375" style="2" customWidth="1"/>
    <col min="7173" max="7173" width="21.140625" style="2" customWidth="1"/>
    <col min="7174" max="7174" width="13.140625" style="2" customWidth="1"/>
    <col min="7175" max="7175" width="20.28515625" style="2" customWidth="1"/>
    <col min="7176" max="7176" width="37.7109375" style="2" bestFit="1" customWidth="1"/>
    <col min="7177" max="7177" width="7.42578125" style="2" bestFit="1" customWidth="1"/>
    <col min="7178" max="7178" width="5.42578125" style="2" bestFit="1" customWidth="1"/>
    <col min="7179" max="7180" width="7" style="2" bestFit="1" customWidth="1"/>
    <col min="7181" max="7181" width="7.42578125" style="2" bestFit="1" customWidth="1"/>
    <col min="7182" max="7424" width="14.7109375" style="2"/>
    <col min="7425" max="7425" width="40" style="2" customWidth="1"/>
    <col min="7426" max="7426" width="25.85546875" style="2" customWidth="1"/>
    <col min="7427" max="7428" width="20.7109375" style="2" customWidth="1"/>
    <col min="7429" max="7429" width="21.140625" style="2" customWidth="1"/>
    <col min="7430" max="7430" width="13.140625" style="2" customWidth="1"/>
    <col min="7431" max="7431" width="20.28515625" style="2" customWidth="1"/>
    <col min="7432" max="7432" width="37.7109375" style="2" bestFit="1" customWidth="1"/>
    <col min="7433" max="7433" width="7.42578125" style="2" bestFit="1" customWidth="1"/>
    <col min="7434" max="7434" width="5.42578125" style="2" bestFit="1" customWidth="1"/>
    <col min="7435" max="7436" width="7" style="2" bestFit="1" customWidth="1"/>
    <col min="7437" max="7437" width="7.42578125" style="2" bestFit="1" customWidth="1"/>
    <col min="7438" max="7680" width="14.7109375" style="2"/>
    <col min="7681" max="7681" width="40" style="2" customWidth="1"/>
    <col min="7682" max="7682" width="25.85546875" style="2" customWidth="1"/>
    <col min="7683" max="7684" width="20.7109375" style="2" customWidth="1"/>
    <col min="7685" max="7685" width="21.140625" style="2" customWidth="1"/>
    <col min="7686" max="7686" width="13.140625" style="2" customWidth="1"/>
    <col min="7687" max="7687" width="20.28515625" style="2" customWidth="1"/>
    <col min="7688" max="7688" width="37.7109375" style="2" bestFit="1" customWidth="1"/>
    <col min="7689" max="7689" width="7.42578125" style="2" bestFit="1" customWidth="1"/>
    <col min="7690" max="7690" width="5.42578125" style="2" bestFit="1" customWidth="1"/>
    <col min="7691" max="7692" width="7" style="2" bestFit="1" customWidth="1"/>
    <col min="7693" max="7693" width="7.42578125" style="2" bestFit="1" customWidth="1"/>
    <col min="7694" max="7936" width="14.7109375" style="2"/>
    <col min="7937" max="7937" width="40" style="2" customWidth="1"/>
    <col min="7938" max="7938" width="25.85546875" style="2" customWidth="1"/>
    <col min="7939" max="7940" width="20.7109375" style="2" customWidth="1"/>
    <col min="7941" max="7941" width="21.140625" style="2" customWidth="1"/>
    <col min="7942" max="7942" width="13.140625" style="2" customWidth="1"/>
    <col min="7943" max="7943" width="20.28515625" style="2" customWidth="1"/>
    <col min="7944" max="7944" width="37.7109375" style="2" bestFit="1" customWidth="1"/>
    <col min="7945" max="7945" width="7.42578125" style="2" bestFit="1" customWidth="1"/>
    <col min="7946" max="7946" width="5.42578125" style="2" bestFit="1" customWidth="1"/>
    <col min="7947" max="7948" width="7" style="2" bestFit="1" customWidth="1"/>
    <col min="7949" max="7949" width="7.42578125" style="2" bestFit="1" customWidth="1"/>
    <col min="7950" max="8192" width="14.7109375" style="2"/>
    <col min="8193" max="8193" width="40" style="2" customWidth="1"/>
    <col min="8194" max="8194" width="25.85546875" style="2" customWidth="1"/>
    <col min="8195" max="8196" width="20.7109375" style="2" customWidth="1"/>
    <col min="8197" max="8197" width="21.140625" style="2" customWidth="1"/>
    <col min="8198" max="8198" width="13.140625" style="2" customWidth="1"/>
    <col min="8199" max="8199" width="20.28515625" style="2" customWidth="1"/>
    <col min="8200" max="8200" width="37.7109375" style="2" bestFit="1" customWidth="1"/>
    <col min="8201" max="8201" width="7.42578125" style="2" bestFit="1" customWidth="1"/>
    <col min="8202" max="8202" width="5.42578125" style="2" bestFit="1" customWidth="1"/>
    <col min="8203" max="8204" width="7" style="2" bestFit="1" customWidth="1"/>
    <col min="8205" max="8205" width="7.42578125" style="2" bestFit="1" customWidth="1"/>
    <col min="8206" max="8448" width="14.7109375" style="2"/>
    <col min="8449" max="8449" width="40" style="2" customWidth="1"/>
    <col min="8450" max="8450" width="25.85546875" style="2" customWidth="1"/>
    <col min="8451" max="8452" width="20.7109375" style="2" customWidth="1"/>
    <col min="8453" max="8453" width="21.140625" style="2" customWidth="1"/>
    <col min="8454" max="8454" width="13.140625" style="2" customWidth="1"/>
    <col min="8455" max="8455" width="20.28515625" style="2" customWidth="1"/>
    <col min="8456" max="8456" width="37.7109375" style="2" bestFit="1" customWidth="1"/>
    <col min="8457" max="8457" width="7.42578125" style="2" bestFit="1" customWidth="1"/>
    <col min="8458" max="8458" width="5.42578125" style="2" bestFit="1" customWidth="1"/>
    <col min="8459" max="8460" width="7" style="2" bestFit="1" customWidth="1"/>
    <col min="8461" max="8461" width="7.42578125" style="2" bestFit="1" customWidth="1"/>
    <col min="8462" max="8704" width="14.7109375" style="2"/>
    <col min="8705" max="8705" width="40" style="2" customWidth="1"/>
    <col min="8706" max="8706" width="25.85546875" style="2" customWidth="1"/>
    <col min="8707" max="8708" width="20.7109375" style="2" customWidth="1"/>
    <col min="8709" max="8709" width="21.140625" style="2" customWidth="1"/>
    <col min="8710" max="8710" width="13.140625" style="2" customWidth="1"/>
    <col min="8711" max="8711" width="20.28515625" style="2" customWidth="1"/>
    <col min="8712" max="8712" width="37.7109375" style="2" bestFit="1" customWidth="1"/>
    <col min="8713" max="8713" width="7.42578125" style="2" bestFit="1" customWidth="1"/>
    <col min="8714" max="8714" width="5.42578125" style="2" bestFit="1" customWidth="1"/>
    <col min="8715" max="8716" width="7" style="2" bestFit="1" customWidth="1"/>
    <col min="8717" max="8717" width="7.42578125" style="2" bestFit="1" customWidth="1"/>
    <col min="8718" max="8960" width="14.7109375" style="2"/>
    <col min="8961" max="8961" width="40" style="2" customWidth="1"/>
    <col min="8962" max="8962" width="25.85546875" style="2" customWidth="1"/>
    <col min="8963" max="8964" width="20.7109375" style="2" customWidth="1"/>
    <col min="8965" max="8965" width="21.140625" style="2" customWidth="1"/>
    <col min="8966" max="8966" width="13.140625" style="2" customWidth="1"/>
    <col min="8967" max="8967" width="20.28515625" style="2" customWidth="1"/>
    <col min="8968" max="8968" width="37.7109375" style="2" bestFit="1" customWidth="1"/>
    <col min="8969" max="8969" width="7.42578125" style="2" bestFit="1" customWidth="1"/>
    <col min="8970" max="8970" width="5.42578125" style="2" bestFit="1" customWidth="1"/>
    <col min="8971" max="8972" width="7" style="2" bestFit="1" customWidth="1"/>
    <col min="8973" max="8973" width="7.42578125" style="2" bestFit="1" customWidth="1"/>
    <col min="8974" max="9216" width="14.7109375" style="2"/>
    <col min="9217" max="9217" width="40" style="2" customWidth="1"/>
    <col min="9218" max="9218" width="25.85546875" style="2" customWidth="1"/>
    <col min="9219" max="9220" width="20.7109375" style="2" customWidth="1"/>
    <col min="9221" max="9221" width="21.140625" style="2" customWidth="1"/>
    <col min="9222" max="9222" width="13.140625" style="2" customWidth="1"/>
    <col min="9223" max="9223" width="20.28515625" style="2" customWidth="1"/>
    <col min="9224" max="9224" width="37.7109375" style="2" bestFit="1" customWidth="1"/>
    <col min="9225" max="9225" width="7.42578125" style="2" bestFit="1" customWidth="1"/>
    <col min="9226" max="9226" width="5.42578125" style="2" bestFit="1" customWidth="1"/>
    <col min="9227" max="9228" width="7" style="2" bestFit="1" customWidth="1"/>
    <col min="9229" max="9229" width="7.42578125" style="2" bestFit="1" customWidth="1"/>
    <col min="9230" max="9472" width="14.7109375" style="2"/>
    <col min="9473" max="9473" width="40" style="2" customWidth="1"/>
    <col min="9474" max="9474" width="25.85546875" style="2" customWidth="1"/>
    <col min="9475" max="9476" width="20.7109375" style="2" customWidth="1"/>
    <col min="9477" max="9477" width="21.140625" style="2" customWidth="1"/>
    <col min="9478" max="9478" width="13.140625" style="2" customWidth="1"/>
    <col min="9479" max="9479" width="20.28515625" style="2" customWidth="1"/>
    <col min="9480" max="9480" width="37.7109375" style="2" bestFit="1" customWidth="1"/>
    <col min="9481" max="9481" width="7.42578125" style="2" bestFit="1" customWidth="1"/>
    <col min="9482" max="9482" width="5.42578125" style="2" bestFit="1" customWidth="1"/>
    <col min="9483" max="9484" width="7" style="2" bestFit="1" customWidth="1"/>
    <col min="9485" max="9485" width="7.42578125" style="2" bestFit="1" customWidth="1"/>
    <col min="9486" max="9728" width="14.7109375" style="2"/>
    <col min="9729" max="9729" width="40" style="2" customWidth="1"/>
    <col min="9730" max="9730" width="25.85546875" style="2" customWidth="1"/>
    <col min="9731" max="9732" width="20.7109375" style="2" customWidth="1"/>
    <col min="9733" max="9733" width="21.140625" style="2" customWidth="1"/>
    <col min="9734" max="9734" width="13.140625" style="2" customWidth="1"/>
    <col min="9735" max="9735" width="20.28515625" style="2" customWidth="1"/>
    <col min="9736" max="9736" width="37.7109375" style="2" bestFit="1" customWidth="1"/>
    <col min="9737" max="9737" width="7.42578125" style="2" bestFit="1" customWidth="1"/>
    <col min="9738" max="9738" width="5.42578125" style="2" bestFit="1" customWidth="1"/>
    <col min="9739" max="9740" width="7" style="2" bestFit="1" customWidth="1"/>
    <col min="9741" max="9741" width="7.42578125" style="2" bestFit="1" customWidth="1"/>
    <col min="9742" max="9984" width="14.7109375" style="2"/>
    <col min="9985" max="9985" width="40" style="2" customWidth="1"/>
    <col min="9986" max="9986" width="25.85546875" style="2" customWidth="1"/>
    <col min="9987" max="9988" width="20.7109375" style="2" customWidth="1"/>
    <col min="9989" max="9989" width="21.140625" style="2" customWidth="1"/>
    <col min="9990" max="9990" width="13.140625" style="2" customWidth="1"/>
    <col min="9991" max="9991" width="20.28515625" style="2" customWidth="1"/>
    <col min="9992" max="9992" width="37.7109375" style="2" bestFit="1" customWidth="1"/>
    <col min="9993" max="9993" width="7.42578125" style="2" bestFit="1" customWidth="1"/>
    <col min="9994" max="9994" width="5.42578125" style="2" bestFit="1" customWidth="1"/>
    <col min="9995" max="9996" width="7" style="2" bestFit="1" customWidth="1"/>
    <col min="9997" max="9997" width="7.42578125" style="2" bestFit="1" customWidth="1"/>
    <col min="9998" max="10240" width="14.7109375" style="2"/>
    <col min="10241" max="10241" width="40" style="2" customWidth="1"/>
    <col min="10242" max="10242" width="25.85546875" style="2" customWidth="1"/>
    <col min="10243" max="10244" width="20.7109375" style="2" customWidth="1"/>
    <col min="10245" max="10245" width="21.140625" style="2" customWidth="1"/>
    <col min="10246" max="10246" width="13.140625" style="2" customWidth="1"/>
    <col min="10247" max="10247" width="20.28515625" style="2" customWidth="1"/>
    <col min="10248" max="10248" width="37.7109375" style="2" bestFit="1" customWidth="1"/>
    <col min="10249" max="10249" width="7.42578125" style="2" bestFit="1" customWidth="1"/>
    <col min="10250" max="10250" width="5.42578125" style="2" bestFit="1" customWidth="1"/>
    <col min="10251" max="10252" width="7" style="2" bestFit="1" customWidth="1"/>
    <col min="10253" max="10253" width="7.42578125" style="2" bestFit="1" customWidth="1"/>
    <col min="10254" max="10496" width="14.7109375" style="2"/>
    <col min="10497" max="10497" width="40" style="2" customWidth="1"/>
    <col min="10498" max="10498" width="25.85546875" style="2" customWidth="1"/>
    <col min="10499" max="10500" width="20.7109375" style="2" customWidth="1"/>
    <col min="10501" max="10501" width="21.140625" style="2" customWidth="1"/>
    <col min="10502" max="10502" width="13.140625" style="2" customWidth="1"/>
    <col min="10503" max="10503" width="20.28515625" style="2" customWidth="1"/>
    <col min="10504" max="10504" width="37.7109375" style="2" bestFit="1" customWidth="1"/>
    <col min="10505" max="10505" width="7.42578125" style="2" bestFit="1" customWidth="1"/>
    <col min="10506" max="10506" width="5.42578125" style="2" bestFit="1" customWidth="1"/>
    <col min="10507" max="10508" width="7" style="2" bestFit="1" customWidth="1"/>
    <col min="10509" max="10509" width="7.42578125" style="2" bestFit="1" customWidth="1"/>
    <col min="10510" max="10752" width="14.7109375" style="2"/>
    <col min="10753" max="10753" width="40" style="2" customWidth="1"/>
    <col min="10754" max="10754" width="25.85546875" style="2" customWidth="1"/>
    <col min="10755" max="10756" width="20.7109375" style="2" customWidth="1"/>
    <col min="10757" max="10757" width="21.140625" style="2" customWidth="1"/>
    <col min="10758" max="10758" width="13.140625" style="2" customWidth="1"/>
    <col min="10759" max="10759" width="20.28515625" style="2" customWidth="1"/>
    <col min="10760" max="10760" width="37.7109375" style="2" bestFit="1" customWidth="1"/>
    <col min="10761" max="10761" width="7.42578125" style="2" bestFit="1" customWidth="1"/>
    <col min="10762" max="10762" width="5.42578125" style="2" bestFit="1" customWidth="1"/>
    <col min="10763" max="10764" width="7" style="2" bestFit="1" customWidth="1"/>
    <col min="10765" max="10765" width="7.42578125" style="2" bestFit="1" customWidth="1"/>
    <col min="10766" max="11008" width="14.7109375" style="2"/>
    <col min="11009" max="11009" width="40" style="2" customWidth="1"/>
    <col min="11010" max="11010" width="25.85546875" style="2" customWidth="1"/>
    <col min="11011" max="11012" width="20.7109375" style="2" customWidth="1"/>
    <col min="11013" max="11013" width="21.140625" style="2" customWidth="1"/>
    <col min="11014" max="11014" width="13.140625" style="2" customWidth="1"/>
    <col min="11015" max="11015" width="20.28515625" style="2" customWidth="1"/>
    <col min="11016" max="11016" width="37.7109375" style="2" bestFit="1" customWidth="1"/>
    <col min="11017" max="11017" width="7.42578125" style="2" bestFit="1" customWidth="1"/>
    <col min="11018" max="11018" width="5.42578125" style="2" bestFit="1" customWidth="1"/>
    <col min="11019" max="11020" width="7" style="2" bestFit="1" customWidth="1"/>
    <col min="11021" max="11021" width="7.42578125" style="2" bestFit="1" customWidth="1"/>
    <col min="11022" max="11264" width="14.7109375" style="2"/>
    <col min="11265" max="11265" width="40" style="2" customWidth="1"/>
    <col min="11266" max="11266" width="25.85546875" style="2" customWidth="1"/>
    <col min="11267" max="11268" width="20.7109375" style="2" customWidth="1"/>
    <col min="11269" max="11269" width="21.140625" style="2" customWidth="1"/>
    <col min="11270" max="11270" width="13.140625" style="2" customWidth="1"/>
    <col min="11271" max="11271" width="20.28515625" style="2" customWidth="1"/>
    <col min="11272" max="11272" width="37.7109375" style="2" bestFit="1" customWidth="1"/>
    <col min="11273" max="11273" width="7.42578125" style="2" bestFit="1" customWidth="1"/>
    <col min="11274" max="11274" width="5.42578125" style="2" bestFit="1" customWidth="1"/>
    <col min="11275" max="11276" width="7" style="2" bestFit="1" customWidth="1"/>
    <col min="11277" max="11277" width="7.42578125" style="2" bestFit="1" customWidth="1"/>
    <col min="11278" max="11520" width="14.7109375" style="2"/>
    <col min="11521" max="11521" width="40" style="2" customWidth="1"/>
    <col min="11522" max="11522" width="25.85546875" style="2" customWidth="1"/>
    <col min="11523" max="11524" width="20.7109375" style="2" customWidth="1"/>
    <col min="11525" max="11525" width="21.140625" style="2" customWidth="1"/>
    <col min="11526" max="11526" width="13.140625" style="2" customWidth="1"/>
    <col min="11527" max="11527" width="20.28515625" style="2" customWidth="1"/>
    <col min="11528" max="11528" width="37.7109375" style="2" bestFit="1" customWidth="1"/>
    <col min="11529" max="11529" width="7.42578125" style="2" bestFit="1" customWidth="1"/>
    <col min="11530" max="11530" width="5.42578125" style="2" bestFit="1" customWidth="1"/>
    <col min="11531" max="11532" width="7" style="2" bestFit="1" customWidth="1"/>
    <col min="11533" max="11533" width="7.42578125" style="2" bestFit="1" customWidth="1"/>
    <col min="11534" max="11776" width="14.7109375" style="2"/>
    <col min="11777" max="11777" width="40" style="2" customWidth="1"/>
    <col min="11778" max="11778" width="25.85546875" style="2" customWidth="1"/>
    <col min="11779" max="11780" width="20.7109375" style="2" customWidth="1"/>
    <col min="11781" max="11781" width="21.140625" style="2" customWidth="1"/>
    <col min="11782" max="11782" width="13.140625" style="2" customWidth="1"/>
    <col min="11783" max="11783" width="20.28515625" style="2" customWidth="1"/>
    <col min="11784" max="11784" width="37.7109375" style="2" bestFit="1" customWidth="1"/>
    <col min="11785" max="11785" width="7.42578125" style="2" bestFit="1" customWidth="1"/>
    <col min="11786" max="11786" width="5.42578125" style="2" bestFit="1" customWidth="1"/>
    <col min="11787" max="11788" width="7" style="2" bestFit="1" customWidth="1"/>
    <col min="11789" max="11789" width="7.42578125" style="2" bestFit="1" customWidth="1"/>
    <col min="11790" max="12032" width="14.7109375" style="2"/>
    <col min="12033" max="12033" width="40" style="2" customWidth="1"/>
    <col min="12034" max="12034" width="25.85546875" style="2" customWidth="1"/>
    <col min="12035" max="12036" width="20.7109375" style="2" customWidth="1"/>
    <col min="12037" max="12037" width="21.140625" style="2" customWidth="1"/>
    <col min="12038" max="12038" width="13.140625" style="2" customWidth="1"/>
    <col min="12039" max="12039" width="20.28515625" style="2" customWidth="1"/>
    <col min="12040" max="12040" width="37.7109375" style="2" bestFit="1" customWidth="1"/>
    <col min="12041" max="12041" width="7.42578125" style="2" bestFit="1" customWidth="1"/>
    <col min="12042" max="12042" width="5.42578125" style="2" bestFit="1" customWidth="1"/>
    <col min="12043" max="12044" width="7" style="2" bestFit="1" customWidth="1"/>
    <col min="12045" max="12045" width="7.42578125" style="2" bestFit="1" customWidth="1"/>
    <col min="12046" max="12288" width="14.7109375" style="2"/>
    <col min="12289" max="12289" width="40" style="2" customWidth="1"/>
    <col min="12290" max="12290" width="25.85546875" style="2" customWidth="1"/>
    <col min="12291" max="12292" width="20.7109375" style="2" customWidth="1"/>
    <col min="12293" max="12293" width="21.140625" style="2" customWidth="1"/>
    <col min="12294" max="12294" width="13.140625" style="2" customWidth="1"/>
    <col min="12295" max="12295" width="20.28515625" style="2" customWidth="1"/>
    <col min="12296" max="12296" width="37.7109375" style="2" bestFit="1" customWidth="1"/>
    <col min="12297" max="12297" width="7.42578125" style="2" bestFit="1" customWidth="1"/>
    <col min="12298" max="12298" width="5.42578125" style="2" bestFit="1" customWidth="1"/>
    <col min="12299" max="12300" width="7" style="2" bestFit="1" customWidth="1"/>
    <col min="12301" max="12301" width="7.42578125" style="2" bestFit="1" customWidth="1"/>
    <col min="12302" max="12544" width="14.7109375" style="2"/>
    <col min="12545" max="12545" width="40" style="2" customWidth="1"/>
    <col min="12546" max="12546" width="25.85546875" style="2" customWidth="1"/>
    <col min="12547" max="12548" width="20.7109375" style="2" customWidth="1"/>
    <col min="12549" max="12549" width="21.140625" style="2" customWidth="1"/>
    <col min="12550" max="12550" width="13.140625" style="2" customWidth="1"/>
    <col min="12551" max="12551" width="20.28515625" style="2" customWidth="1"/>
    <col min="12552" max="12552" width="37.7109375" style="2" bestFit="1" customWidth="1"/>
    <col min="12553" max="12553" width="7.42578125" style="2" bestFit="1" customWidth="1"/>
    <col min="12554" max="12554" width="5.42578125" style="2" bestFit="1" customWidth="1"/>
    <col min="12555" max="12556" width="7" style="2" bestFit="1" customWidth="1"/>
    <col min="12557" max="12557" width="7.42578125" style="2" bestFit="1" customWidth="1"/>
    <col min="12558" max="12800" width="14.7109375" style="2"/>
    <col min="12801" max="12801" width="40" style="2" customWidth="1"/>
    <col min="12802" max="12802" width="25.85546875" style="2" customWidth="1"/>
    <col min="12803" max="12804" width="20.7109375" style="2" customWidth="1"/>
    <col min="12805" max="12805" width="21.140625" style="2" customWidth="1"/>
    <col min="12806" max="12806" width="13.140625" style="2" customWidth="1"/>
    <col min="12807" max="12807" width="20.28515625" style="2" customWidth="1"/>
    <col min="12808" max="12808" width="37.7109375" style="2" bestFit="1" customWidth="1"/>
    <col min="12809" max="12809" width="7.42578125" style="2" bestFit="1" customWidth="1"/>
    <col min="12810" max="12810" width="5.42578125" style="2" bestFit="1" customWidth="1"/>
    <col min="12811" max="12812" width="7" style="2" bestFit="1" customWidth="1"/>
    <col min="12813" max="12813" width="7.42578125" style="2" bestFit="1" customWidth="1"/>
    <col min="12814" max="13056" width="14.7109375" style="2"/>
    <col min="13057" max="13057" width="40" style="2" customWidth="1"/>
    <col min="13058" max="13058" width="25.85546875" style="2" customWidth="1"/>
    <col min="13059" max="13060" width="20.7109375" style="2" customWidth="1"/>
    <col min="13061" max="13061" width="21.140625" style="2" customWidth="1"/>
    <col min="13062" max="13062" width="13.140625" style="2" customWidth="1"/>
    <col min="13063" max="13063" width="20.28515625" style="2" customWidth="1"/>
    <col min="13064" max="13064" width="37.7109375" style="2" bestFit="1" customWidth="1"/>
    <col min="13065" max="13065" width="7.42578125" style="2" bestFit="1" customWidth="1"/>
    <col min="13066" max="13066" width="5.42578125" style="2" bestFit="1" customWidth="1"/>
    <col min="13067" max="13068" width="7" style="2" bestFit="1" customWidth="1"/>
    <col min="13069" max="13069" width="7.42578125" style="2" bestFit="1" customWidth="1"/>
    <col min="13070" max="13312" width="14.7109375" style="2"/>
    <col min="13313" max="13313" width="40" style="2" customWidth="1"/>
    <col min="13314" max="13314" width="25.85546875" style="2" customWidth="1"/>
    <col min="13315" max="13316" width="20.7109375" style="2" customWidth="1"/>
    <col min="13317" max="13317" width="21.140625" style="2" customWidth="1"/>
    <col min="13318" max="13318" width="13.140625" style="2" customWidth="1"/>
    <col min="13319" max="13319" width="20.28515625" style="2" customWidth="1"/>
    <col min="13320" max="13320" width="37.7109375" style="2" bestFit="1" customWidth="1"/>
    <col min="13321" max="13321" width="7.42578125" style="2" bestFit="1" customWidth="1"/>
    <col min="13322" max="13322" width="5.42578125" style="2" bestFit="1" customWidth="1"/>
    <col min="13323" max="13324" width="7" style="2" bestFit="1" customWidth="1"/>
    <col min="13325" max="13325" width="7.42578125" style="2" bestFit="1" customWidth="1"/>
    <col min="13326" max="13568" width="14.7109375" style="2"/>
    <col min="13569" max="13569" width="40" style="2" customWidth="1"/>
    <col min="13570" max="13570" width="25.85546875" style="2" customWidth="1"/>
    <col min="13571" max="13572" width="20.7109375" style="2" customWidth="1"/>
    <col min="13573" max="13573" width="21.140625" style="2" customWidth="1"/>
    <col min="13574" max="13574" width="13.140625" style="2" customWidth="1"/>
    <col min="13575" max="13575" width="20.28515625" style="2" customWidth="1"/>
    <col min="13576" max="13576" width="37.7109375" style="2" bestFit="1" customWidth="1"/>
    <col min="13577" max="13577" width="7.42578125" style="2" bestFit="1" customWidth="1"/>
    <col min="13578" max="13578" width="5.42578125" style="2" bestFit="1" customWidth="1"/>
    <col min="13579" max="13580" width="7" style="2" bestFit="1" customWidth="1"/>
    <col min="13581" max="13581" width="7.42578125" style="2" bestFit="1" customWidth="1"/>
    <col min="13582" max="13824" width="14.7109375" style="2"/>
    <col min="13825" max="13825" width="40" style="2" customWidth="1"/>
    <col min="13826" max="13826" width="25.85546875" style="2" customWidth="1"/>
    <col min="13827" max="13828" width="20.7109375" style="2" customWidth="1"/>
    <col min="13829" max="13829" width="21.140625" style="2" customWidth="1"/>
    <col min="13830" max="13830" width="13.140625" style="2" customWidth="1"/>
    <col min="13831" max="13831" width="20.28515625" style="2" customWidth="1"/>
    <col min="13832" max="13832" width="37.7109375" style="2" bestFit="1" customWidth="1"/>
    <col min="13833" max="13833" width="7.42578125" style="2" bestFit="1" customWidth="1"/>
    <col min="13834" max="13834" width="5.42578125" style="2" bestFit="1" customWidth="1"/>
    <col min="13835" max="13836" width="7" style="2" bestFit="1" customWidth="1"/>
    <col min="13837" max="13837" width="7.42578125" style="2" bestFit="1" customWidth="1"/>
    <col min="13838" max="14080" width="14.7109375" style="2"/>
    <col min="14081" max="14081" width="40" style="2" customWidth="1"/>
    <col min="14082" max="14082" width="25.85546875" style="2" customWidth="1"/>
    <col min="14083" max="14084" width="20.7109375" style="2" customWidth="1"/>
    <col min="14085" max="14085" width="21.140625" style="2" customWidth="1"/>
    <col min="14086" max="14086" width="13.140625" style="2" customWidth="1"/>
    <col min="14087" max="14087" width="20.28515625" style="2" customWidth="1"/>
    <col min="14088" max="14088" width="37.7109375" style="2" bestFit="1" customWidth="1"/>
    <col min="14089" max="14089" width="7.42578125" style="2" bestFit="1" customWidth="1"/>
    <col min="14090" max="14090" width="5.42578125" style="2" bestFit="1" customWidth="1"/>
    <col min="14091" max="14092" width="7" style="2" bestFit="1" customWidth="1"/>
    <col min="14093" max="14093" width="7.42578125" style="2" bestFit="1" customWidth="1"/>
    <col min="14094" max="14336" width="14.7109375" style="2"/>
    <col min="14337" max="14337" width="40" style="2" customWidth="1"/>
    <col min="14338" max="14338" width="25.85546875" style="2" customWidth="1"/>
    <col min="14339" max="14340" width="20.7109375" style="2" customWidth="1"/>
    <col min="14341" max="14341" width="21.140625" style="2" customWidth="1"/>
    <col min="14342" max="14342" width="13.140625" style="2" customWidth="1"/>
    <col min="14343" max="14343" width="20.28515625" style="2" customWidth="1"/>
    <col min="14344" max="14344" width="37.7109375" style="2" bestFit="1" customWidth="1"/>
    <col min="14345" max="14345" width="7.42578125" style="2" bestFit="1" customWidth="1"/>
    <col min="14346" max="14346" width="5.42578125" style="2" bestFit="1" customWidth="1"/>
    <col min="14347" max="14348" width="7" style="2" bestFit="1" customWidth="1"/>
    <col min="14349" max="14349" width="7.42578125" style="2" bestFit="1" customWidth="1"/>
    <col min="14350" max="14592" width="14.7109375" style="2"/>
    <col min="14593" max="14593" width="40" style="2" customWidth="1"/>
    <col min="14594" max="14594" width="25.85546875" style="2" customWidth="1"/>
    <col min="14595" max="14596" width="20.7109375" style="2" customWidth="1"/>
    <col min="14597" max="14597" width="21.140625" style="2" customWidth="1"/>
    <col min="14598" max="14598" width="13.140625" style="2" customWidth="1"/>
    <col min="14599" max="14599" width="20.28515625" style="2" customWidth="1"/>
    <col min="14600" max="14600" width="37.7109375" style="2" bestFit="1" customWidth="1"/>
    <col min="14601" max="14601" width="7.42578125" style="2" bestFit="1" customWidth="1"/>
    <col min="14602" max="14602" width="5.42578125" style="2" bestFit="1" customWidth="1"/>
    <col min="14603" max="14604" width="7" style="2" bestFit="1" customWidth="1"/>
    <col min="14605" max="14605" width="7.42578125" style="2" bestFit="1" customWidth="1"/>
    <col min="14606" max="14848" width="14.7109375" style="2"/>
    <col min="14849" max="14849" width="40" style="2" customWidth="1"/>
    <col min="14850" max="14850" width="25.85546875" style="2" customWidth="1"/>
    <col min="14851" max="14852" width="20.7109375" style="2" customWidth="1"/>
    <col min="14853" max="14853" width="21.140625" style="2" customWidth="1"/>
    <col min="14854" max="14854" width="13.140625" style="2" customWidth="1"/>
    <col min="14855" max="14855" width="20.28515625" style="2" customWidth="1"/>
    <col min="14856" max="14856" width="37.7109375" style="2" bestFit="1" customWidth="1"/>
    <col min="14857" max="14857" width="7.42578125" style="2" bestFit="1" customWidth="1"/>
    <col min="14858" max="14858" width="5.42578125" style="2" bestFit="1" customWidth="1"/>
    <col min="14859" max="14860" width="7" style="2" bestFit="1" customWidth="1"/>
    <col min="14861" max="14861" width="7.42578125" style="2" bestFit="1" customWidth="1"/>
    <col min="14862" max="15104" width="14.7109375" style="2"/>
    <col min="15105" max="15105" width="40" style="2" customWidth="1"/>
    <col min="15106" max="15106" width="25.85546875" style="2" customWidth="1"/>
    <col min="15107" max="15108" width="20.7109375" style="2" customWidth="1"/>
    <col min="15109" max="15109" width="21.140625" style="2" customWidth="1"/>
    <col min="15110" max="15110" width="13.140625" style="2" customWidth="1"/>
    <col min="15111" max="15111" width="20.28515625" style="2" customWidth="1"/>
    <col min="15112" max="15112" width="37.7109375" style="2" bestFit="1" customWidth="1"/>
    <col min="15113" max="15113" width="7.42578125" style="2" bestFit="1" customWidth="1"/>
    <col min="15114" max="15114" width="5.42578125" style="2" bestFit="1" customWidth="1"/>
    <col min="15115" max="15116" width="7" style="2" bestFit="1" customWidth="1"/>
    <col min="15117" max="15117" width="7.42578125" style="2" bestFit="1" customWidth="1"/>
    <col min="15118" max="15360" width="14.7109375" style="2"/>
    <col min="15361" max="15361" width="40" style="2" customWidth="1"/>
    <col min="15362" max="15362" width="25.85546875" style="2" customWidth="1"/>
    <col min="15363" max="15364" width="20.7109375" style="2" customWidth="1"/>
    <col min="15365" max="15365" width="21.140625" style="2" customWidth="1"/>
    <col min="15366" max="15366" width="13.140625" style="2" customWidth="1"/>
    <col min="15367" max="15367" width="20.28515625" style="2" customWidth="1"/>
    <col min="15368" max="15368" width="37.7109375" style="2" bestFit="1" customWidth="1"/>
    <col min="15369" max="15369" width="7.42578125" style="2" bestFit="1" customWidth="1"/>
    <col min="15370" max="15370" width="5.42578125" style="2" bestFit="1" customWidth="1"/>
    <col min="15371" max="15372" width="7" style="2" bestFit="1" customWidth="1"/>
    <col min="15373" max="15373" width="7.42578125" style="2" bestFit="1" customWidth="1"/>
    <col min="15374" max="15616" width="14.7109375" style="2"/>
    <col min="15617" max="15617" width="40" style="2" customWidth="1"/>
    <col min="15618" max="15618" width="25.85546875" style="2" customWidth="1"/>
    <col min="15619" max="15620" width="20.7109375" style="2" customWidth="1"/>
    <col min="15621" max="15621" width="21.140625" style="2" customWidth="1"/>
    <col min="15622" max="15622" width="13.140625" style="2" customWidth="1"/>
    <col min="15623" max="15623" width="20.28515625" style="2" customWidth="1"/>
    <col min="15624" max="15624" width="37.7109375" style="2" bestFit="1" customWidth="1"/>
    <col min="15625" max="15625" width="7.42578125" style="2" bestFit="1" customWidth="1"/>
    <col min="15626" max="15626" width="5.42578125" style="2" bestFit="1" customWidth="1"/>
    <col min="15627" max="15628" width="7" style="2" bestFit="1" customWidth="1"/>
    <col min="15629" max="15629" width="7.42578125" style="2" bestFit="1" customWidth="1"/>
    <col min="15630" max="15872" width="14.7109375" style="2"/>
    <col min="15873" max="15873" width="40" style="2" customWidth="1"/>
    <col min="15874" max="15874" width="25.85546875" style="2" customWidth="1"/>
    <col min="15875" max="15876" width="20.7109375" style="2" customWidth="1"/>
    <col min="15877" max="15877" width="21.140625" style="2" customWidth="1"/>
    <col min="15878" max="15878" width="13.140625" style="2" customWidth="1"/>
    <col min="15879" max="15879" width="20.28515625" style="2" customWidth="1"/>
    <col min="15880" max="15880" width="37.7109375" style="2" bestFit="1" customWidth="1"/>
    <col min="15881" max="15881" width="7.42578125" style="2" bestFit="1" customWidth="1"/>
    <col min="15882" max="15882" width="5.42578125" style="2" bestFit="1" customWidth="1"/>
    <col min="15883" max="15884" width="7" style="2" bestFit="1" customWidth="1"/>
    <col min="15885" max="15885" width="7.42578125" style="2" bestFit="1" customWidth="1"/>
    <col min="15886" max="16128" width="14.7109375" style="2"/>
    <col min="16129" max="16129" width="40" style="2" customWidth="1"/>
    <col min="16130" max="16130" width="25.85546875" style="2" customWidth="1"/>
    <col min="16131" max="16132" width="20.7109375" style="2" customWidth="1"/>
    <col min="16133" max="16133" width="21.140625" style="2" customWidth="1"/>
    <col min="16134" max="16134" width="13.140625" style="2" customWidth="1"/>
    <col min="16135" max="16135" width="20.28515625" style="2" customWidth="1"/>
    <col min="16136" max="16136" width="37.7109375" style="2" bestFit="1" customWidth="1"/>
    <col min="16137" max="16137" width="7.42578125" style="2" bestFit="1" customWidth="1"/>
    <col min="16138" max="16138" width="5.42578125" style="2" bestFit="1" customWidth="1"/>
    <col min="16139" max="16140" width="7" style="2" bestFit="1" customWidth="1"/>
    <col min="16141" max="16141" width="7.42578125" style="2" bestFit="1" customWidth="1"/>
    <col min="16142" max="16384" width="14.7109375" style="2"/>
  </cols>
  <sheetData>
    <row r="4" spans="1:6" ht="15.75" customHeight="1">
      <c r="A4" s="169"/>
      <c r="B4" s="169"/>
      <c r="C4" s="169"/>
      <c r="D4" s="169"/>
      <c r="E4" s="169"/>
      <c r="F4" s="81"/>
    </row>
    <row r="5" spans="1:6" ht="15.75" customHeight="1">
      <c r="B5" s="161"/>
      <c r="C5" s="82"/>
      <c r="D5" s="82"/>
      <c r="E5" s="83"/>
      <c r="F5" s="84"/>
    </row>
    <row r="6" spans="1:6" ht="15.75" customHeight="1">
      <c r="B6" s="161"/>
      <c r="C6" s="82"/>
      <c r="D6" s="82"/>
      <c r="E6" s="83"/>
      <c r="F6" s="84"/>
    </row>
    <row r="7" spans="1:6" s="4" customFormat="1" ht="15.75" customHeight="1">
      <c r="A7" s="171" t="s">
        <v>154</v>
      </c>
      <c r="B7" s="171"/>
      <c r="C7" s="171"/>
      <c r="D7" s="171"/>
      <c r="E7" s="171"/>
      <c r="F7" s="171"/>
    </row>
    <row r="8" spans="1:6" ht="12.75" customHeight="1">
      <c r="A8" s="85"/>
      <c r="B8" s="85"/>
      <c r="C8" s="85"/>
      <c r="D8" s="85"/>
      <c r="E8" s="85"/>
      <c r="F8" s="85"/>
    </row>
    <row r="9" spans="1:6" ht="12.75" customHeight="1">
      <c r="A9" s="85"/>
      <c r="C9" s="166" t="s">
        <v>5</v>
      </c>
      <c r="D9" s="166"/>
      <c r="F9" s="85"/>
    </row>
    <row r="10" spans="1:6" ht="12.75" customHeight="1">
      <c r="A10" s="85"/>
      <c r="C10" s="11">
        <v>44012</v>
      </c>
      <c r="D10" s="11">
        <v>43646</v>
      </c>
      <c r="F10" s="85"/>
    </row>
    <row r="11" spans="1:6" ht="12.75" customHeight="1">
      <c r="A11" s="85"/>
      <c r="C11" s="11"/>
      <c r="D11" s="11"/>
      <c r="F11" s="85"/>
    </row>
    <row r="12" spans="1:6" ht="12.75" customHeight="1">
      <c r="A12" s="34" t="s">
        <v>92</v>
      </c>
      <c r="C12" s="164">
        <f>+'DRE 062020'!C47</f>
        <v>-778.34559000000002</v>
      </c>
      <c r="D12" s="164">
        <f>+'DRE 062020'!E47</f>
        <v>5529</v>
      </c>
      <c r="F12" s="85"/>
    </row>
    <row r="13" spans="1:6" ht="12.75" customHeight="1">
      <c r="A13" s="85"/>
      <c r="C13" s="128"/>
      <c r="D13" s="128"/>
      <c r="F13" s="85"/>
    </row>
    <row r="14" spans="1:6" ht="12.75" customHeight="1">
      <c r="A14" s="85" t="s">
        <v>155</v>
      </c>
      <c r="C14" s="128">
        <v>0</v>
      </c>
      <c r="D14" s="128">
        <v>0</v>
      </c>
      <c r="F14" s="85"/>
    </row>
    <row r="15" spans="1:6" ht="12.75" customHeight="1">
      <c r="A15" s="85"/>
      <c r="C15" s="128"/>
      <c r="F15" s="85"/>
    </row>
    <row r="16" spans="1:6" ht="12.75" customHeight="1">
      <c r="A16" s="34" t="s">
        <v>156</v>
      </c>
      <c r="C16" s="164">
        <f>SUM(C12:C14)</f>
        <v>-778.34559000000002</v>
      </c>
      <c r="D16" s="164">
        <f>SUM(D12:D14)</f>
        <v>5529</v>
      </c>
      <c r="F16" s="85"/>
    </row>
    <row r="17" spans="1:7" ht="12.75" customHeight="1">
      <c r="A17" s="85"/>
      <c r="C17" s="85"/>
      <c r="D17" s="128"/>
      <c r="E17" s="128"/>
      <c r="F17" s="85"/>
    </row>
    <row r="18" spans="1:7" ht="12.75" customHeight="1">
      <c r="A18" s="85"/>
      <c r="B18" s="85"/>
      <c r="C18" s="128"/>
      <c r="D18" s="128"/>
      <c r="E18" s="128"/>
      <c r="F18" s="85"/>
    </row>
    <row r="19" spans="1:7" ht="12.75" customHeight="1">
      <c r="A19" s="85"/>
      <c r="B19" s="85"/>
      <c r="C19" s="85"/>
      <c r="D19" s="85"/>
      <c r="E19" s="85"/>
      <c r="F19" s="85"/>
    </row>
    <row r="20" spans="1:7">
      <c r="A20" s="2"/>
      <c r="B20" s="110"/>
      <c r="C20" s="111"/>
      <c r="D20" s="110"/>
      <c r="E20" s="110"/>
      <c r="F20" s="110"/>
    </row>
    <row r="21" spans="1:7">
      <c r="A21" s="112" t="s">
        <v>62</v>
      </c>
      <c r="B21" s="81"/>
      <c r="C21" s="113"/>
      <c r="D21" s="81"/>
      <c r="E21" s="81"/>
      <c r="F21" s="81"/>
      <c r="G21" s="156"/>
    </row>
    <row r="22" spans="1:7">
      <c r="A22" s="112"/>
      <c r="B22" s="81"/>
      <c r="C22" s="113"/>
      <c r="D22" s="81"/>
      <c r="E22" s="81"/>
      <c r="F22" s="81"/>
      <c r="G22" s="156"/>
    </row>
    <row r="23" spans="1:7">
      <c r="A23" s="112"/>
      <c r="B23" s="81"/>
      <c r="C23" s="113"/>
      <c r="D23" s="81"/>
      <c r="E23" s="81"/>
      <c r="F23" s="81"/>
      <c r="G23" s="156"/>
    </row>
    <row r="24" spans="1:7">
      <c r="A24" s="112"/>
      <c r="B24" s="81"/>
      <c r="C24" s="113"/>
      <c r="D24" s="81"/>
      <c r="E24" s="81"/>
      <c r="F24" s="81"/>
      <c r="G24" s="156"/>
    </row>
    <row r="25" spans="1:7">
      <c r="A25" s="81"/>
      <c r="B25" s="81"/>
      <c r="C25" s="113"/>
      <c r="D25" s="81"/>
      <c r="E25" s="81"/>
      <c r="F25" s="81"/>
      <c r="G25" s="156"/>
    </row>
    <row r="26" spans="1:7">
      <c r="A26" s="112" t="s">
        <v>157</v>
      </c>
      <c r="B26" s="112"/>
      <c r="D26" s="114" t="s">
        <v>95</v>
      </c>
      <c r="E26" s="114"/>
    </row>
    <row r="27" spans="1:7">
      <c r="A27" s="115" t="s">
        <v>158</v>
      </c>
      <c r="B27" s="116"/>
      <c r="D27" s="117" t="s">
        <v>97</v>
      </c>
      <c r="E27" s="84"/>
    </row>
    <row r="28" spans="1:7">
      <c r="A28" s="115" t="s">
        <v>159</v>
      </c>
      <c r="B28" s="116"/>
      <c r="D28" s="117" t="s">
        <v>99</v>
      </c>
      <c r="E28" s="84"/>
    </row>
    <row r="29" spans="1:7">
      <c r="A29" s="157"/>
      <c r="B29" s="157"/>
      <c r="C29" s="158"/>
      <c r="D29" s="158"/>
      <c r="E29" s="158"/>
    </row>
    <row r="30" spans="1:7">
      <c r="A30" s="2"/>
      <c r="B30" s="118"/>
      <c r="D30" s="158"/>
      <c r="E30" s="158"/>
    </row>
    <row r="78" spans="1:4">
      <c r="A78" s="159" t="s">
        <v>63</v>
      </c>
      <c r="B78" s="27"/>
      <c r="C78" s="27" t="s">
        <v>95</v>
      </c>
      <c r="D78" s="27"/>
    </row>
    <row r="79" spans="1:4">
      <c r="A79" s="159" t="s">
        <v>152</v>
      </c>
      <c r="C79" s="160"/>
    </row>
    <row r="80" spans="1:4">
      <c r="A80" s="159" t="s">
        <v>153</v>
      </c>
      <c r="C80" s="160"/>
    </row>
  </sheetData>
  <sheetProtection selectLockedCells="1" selectUnlockedCells="1"/>
  <mergeCells count="3">
    <mergeCell ref="A4:E4"/>
    <mergeCell ref="A7:F7"/>
    <mergeCell ref="C9:D9"/>
  </mergeCells>
  <pageMargins left="0.78740157480314965" right="0.78740157480314965" top="0.19685039370078741" bottom="1.0629921259842521" header="0.51181102362204722" footer="0.51181102362204722"/>
  <pageSetup paperSize="9"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BALANCO 062020</vt:lpstr>
      <vt:lpstr>DRE 062020</vt:lpstr>
      <vt:lpstr>DMPL 062020</vt:lpstr>
      <vt:lpstr>DFC 062020</vt:lpstr>
      <vt:lpstr>DRA</vt:lpstr>
    </vt:vector>
  </TitlesOfParts>
  <Company>Agencia de Fomento do Estado do Rio de Janeiro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AgeRio</dc:creator>
  <cp:lastModifiedBy>AgeRio</cp:lastModifiedBy>
  <dcterms:created xsi:type="dcterms:W3CDTF">2020-08-07T16:55:22Z</dcterms:created>
  <dcterms:modified xsi:type="dcterms:W3CDTF">2020-09-29T16:25:00Z</dcterms:modified>
</cp:coreProperties>
</file>