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riocombr.sharepoint.com/sites/agerio/Documentos Compartilhados/DICOR/SUCOL/GECOL/Comum/AUDITORIA/2021/CONCLOMERADO 2º SEM/DFs_NEs Finais/"/>
    </mc:Choice>
  </mc:AlternateContent>
  <xr:revisionPtr revIDLastSave="1" documentId="13_ncr:1_{93278509-2328-4189-A2FB-D87912B8C8D6}" xr6:coauthVersionLast="47" xr6:coauthVersionMax="47" xr10:uidLastSave="{66C939E1-B37A-49D1-9DB1-BCE73B74EDE9}"/>
  <bookViews>
    <workbookView xWindow="-120" yWindow="-120" windowWidth="29040" windowHeight="15840" xr2:uid="{703B11E1-CEEB-4AF8-B55D-2A2251CFFC46}"/>
  </bookViews>
  <sheets>
    <sheet name="BALANCO" sheetId="1" r:id="rId1"/>
    <sheet name="DRE " sheetId="2" r:id="rId2"/>
    <sheet name="DMPL " sheetId="3" r:id="rId3"/>
    <sheet name="DFC " sheetId="4" r:id="rId4"/>
    <sheet name="DRA " sheetId="5" r:id="rId5"/>
  </sheets>
  <definedNames>
    <definedName name="_Toc503861131" localSheetId="0">BALANCO!#REF!</definedName>
    <definedName name="Excel_BuiltIn_Print_Area_1">"$#REF!.$A$1:$F$55"</definedName>
    <definedName name="Excel_BuiltIn_Print_Area_1_1">"$#REF!.$A$1:$IU$65528"</definedName>
    <definedName name="Excel_BuiltIn_Print_Area_1_1_1">"$#REF!.$A$1:$C$48"</definedName>
    <definedName name="Excel_BuiltIn_Print_Area_2">"$#REF!.$A$1:$C$50"</definedName>
    <definedName name="Excel_BuiltIn_Print_Area_2_1">"$#REF!.$A$1:$C$16"</definedName>
    <definedName name="Excel_BuiltIn_Print_Area_2_3">"$#REF!.$A$1:$C$51"</definedName>
    <definedName name="Excel_BuiltIn_Print_Area_3">"$#REF!.$A$1:$C$62"</definedName>
    <definedName name="Excel_BuiltIn_Print_Area_3_1">"$#REF!.$A$1:$C$42"</definedName>
    <definedName name="Excel_BuiltIn_Print_Area_3_1_3">"$#REF!.$A$1:$C$43"</definedName>
    <definedName name="Excel_BuiltIn_Print_Area_4">"$#REF!.$A$1:$G$37"</definedName>
    <definedName name="Excel_BuiltIn_Print_Area_4_1">"$#REF!.$A$1:$C$95"</definedName>
    <definedName name="Excel_BuiltIn_Print_Area_5">"$#REF!.$A$1:$G$31"</definedName>
    <definedName name="Excel_BuiltIn_Print_Area_5_1">"$#REF!.$B$1:$G$31"</definedName>
    <definedName name="GG" localSheetId="4">#REF!</definedName>
    <definedName name="GG">#REF!</definedName>
    <definedName name="KKKKK" localSheetId="4">#REF!</definedName>
    <definedName name="KKKK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5" i="1" l="1"/>
  <c r="C65" i="1"/>
  <c r="F47" i="4"/>
  <c r="D47" i="4"/>
  <c r="B47" i="4"/>
  <c r="B26" i="4"/>
  <c r="D57" i="4"/>
  <c r="B57" i="4"/>
  <c r="H32" i="1"/>
  <c r="B41" i="4" l="1"/>
  <c r="B24" i="4"/>
  <c r="D24" i="4"/>
  <c r="B27" i="2"/>
  <c r="B25" i="2"/>
  <c r="B16" i="2"/>
  <c r="D35" i="2"/>
  <c r="D25" i="2"/>
  <c r="D16" i="2"/>
  <c r="H20" i="1"/>
  <c r="H81" i="1" s="1"/>
  <c r="C46" i="1"/>
  <c r="D20" i="1"/>
  <c r="D45" i="1"/>
  <c r="D44" i="2"/>
  <c r="D41" i="2" s="1"/>
  <c r="D48" i="2" s="1"/>
  <c r="C13" i="5" l="1"/>
  <c r="D13" i="5"/>
  <c r="D15" i="5"/>
  <c r="D19" i="5"/>
  <c r="D13" i="4"/>
  <c r="F13" i="4"/>
  <c r="D41" i="4"/>
  <c r="D14" i="2"/>
  <c r="F14" i="2"/>
  <c r="H18" i="1"/>
  <c r="C22" i="1"/>
  <c r="H22" i="1"/>
  <c r="B21" i="2" l="1"/>
  <c r="B41" i="2"/>
  <c r="D27" i="2"/>
  <c r="D21" i="2"/>
  <c r="C26" i="1"/>
  <c r="H25" i="1" l="1"/>
  <c r="C15" i="5"/>
  <c r="C19" i="5" s="1"/>
  <c r="D50" i="2"/>
  <c r="B35" i="2"/>
  <c r="B48" i="2" s="1"/>
  <c r="B15" i="5" l="1"/>
  <c r="B19" i="5" s="1"/>
  <c r="B50" i="2"/>
  <c r="C31" i="1" l="1"/>
  <c r="C30" i="1" l="1"/>
  <c r="G40" i="1"/>
  <c r="C40" i="1" l="1"/>
  <c r="C20" i="1" s="1"/>
  <c r="H40" i="1" l="1"/>
  <c r="B46" i="1"/>
  <c r="H50" i="1"/>
  <c r="B54" i="1"/>
  <c r="C55" i="1" l="1"/>
  <c r="H47" i="1"/>
  <c r="H38" i="1"/>
  <c r="B60" i="1"/>
  <c r="C36" i="1"/>
  <c r="C64" i="1"/>
  <c r="C69" i="1"/>
  <c r="C76" i="1"/>
  <c r="C68" i="1" l="1"/>
  <c r="C60" i="1"/>
  <c r="C54" i="1"/>
  <c r="C81" i="1" l="1"/>
  <c r="D26" i="4" l="1"/>
  <c r="D35" i="4" s="1"/>
  <c r="D49" i="4" s="1"/>
  <c r="B35" i="4" l="1"/>
  <c r="B49" i="4" s="1"/>
</calcChain>
</file>

<file path=xl/sharedStrings.xml><?xml version="1.0" encoding="utf-8"?>
<sst xmlns="http://schemas.openxmlformats.org/spreadsheetml/2006/main" count="241" uniqueCount="167">
  <si>
    <t>Presidente                                                          Diretoria de Controladoria</t>
  </si>
  <si>
    <t xml:space="preserve">Andre Luiz Vila Verde Oliveira da Silva            Tatiane Dutra Rosa Peres  </t>
  </si>
  <si>
    <t>Presidência                                                     Diretoria</t>
  </si>
  <si>
    <t>As notas explicativas integram o conjunto das demonstrações contábeis</t>
  </si>
  <si>
    <t>TOTAL</t>
  </si>
  <si>
    <t>Amortização Acumulada</t>
  </si>
  <si>
    <t>Licença e Direitos Autorais de Uso de Software</t>
  </si>
  <si>
    <t>INTANGÍVEL</t>
  </si>
  <si>
    <t>Depreciações Acumuladas</t>
  </si>
  <si>
    <t>Equipamento de Processamento de Dados</t>
  </si>
  <si>
    <t>Sistema de Comunicação</t>
  </si>
  <si>
    <t>Móveis e Equipamentos</t>
  </si>
  <si>
    <t>Instalações</t>
  </si>
  <si>
    <t>Edificações</t>
  </si>
  <si>
    <t>IMOBILIZADO DE USO</t>
  </si>
  <si>
    <t>PERMANENTE</t>
  </si>
  <si>
    <t xml:space="preserve"> Impairment Ativo Não Financeiro Mantido para Venda</t>
  </si>
  <si>
    <t>Ativo Não Financeiro Mantido para Venda</t>
  </si>
  <si>
    <t>OUTROS VALORES E BENS</t>
  </si>
  <si>
    <t xml:space="preserve"> Créditos a Receber Funcine</t>
  </si>
  <si>
    <t xml:space="preserve"> Créditos Tributários</t>
  </si>
  <si>
    <t>OUTROS CRÉDITOS</t>
  </si>
  <si>
    <t>(Provisão para Operações de Crédito)</t>
  </si>
  <si>
    <t xml:space="preserve">   -  Setor Público</t>
  </si>
  <si>
    <t xml:space="preserve">   -  Setor Privado </t>
  </si>
  <si>
    <t>PREJUÍZO ACUMULADO 2020</t>
  </si>
  <si>
    <t xml:space="preserve">Operações de Crédito   </t>
  </si>
  <si>
    <t>OPERAÇÕES DE CRÉDITO</t>
  </si>
  <si>
    <t>RESERVAS DE LUCROS</t>
  </si>
  <si>
    <t xml:space="preserve"> Vinculados a Prestação de Garantias</t>
  </si>
  <si>
    <t xml:space="preserve"> Capital Social</t>
  </si>
  <si>
    <t xml:space="preserve"> Cotas dos Fundos Garantidores</t>
  </si>
  <si>
    <t>CAPITAL SOCIAL</t>
  </si>
  <si>
    <t xml:space="preserve"> Cotas de Fundos em Participação</t>
  </si>
  <si>
    <t xml:space="preserve"> NTN</t>
  </si>
  <si>
    <t>PATRIMÔNIO LÍQUIDO</t>
  </si>
  <si>
    <t xml:space="preserve"> LFT</t>
  </si>
  <si>
    <t>TÍTULOS E VALORES MOBILIÁRIOS</t>
  </si>
  <si>
    <t xml:space="preserve"> CEF</t>
  </si>
  <si>
    <t>REALIZÁVEL A LONGO PRAZO</t>
  </si>
  <si>
    <t xml:space="preserve"> FUNGETUR</t>
  </si>
  <si>
    <t xml:space="preserve"> FINEP</t>
  </si>
  <si>
    <t xml:space="preserve"> Despesas Antecipadas</t>
  </si>
  <si>
    <t xml:space="preserve"> FINAME </t>
  </si>
  <si>
    <t xml:space="preserve"> BNDES</t>
  </si>
  <si>
    <t>OBRIGAÇÕES POR EMPRÉSTIMOS E REPASSES</t>
  </si>
  <si>
    <t>EXIGÍVEL A LONGO PRAZO</t>
  </si>
  <si>
    <t xml:space="preserve"> Diversos</t>
  </si>
  <si>
    <t xml:space="preserve"> Diversas</t>
  </si>
  <si>
    <t xml:space="preserve"> Recursos para Destinação Específica</t>
  </si>
  <si>
    <t xml:space="preserve"> Fiscais e Previdenciárias</t>
  </si>
  <si>
    <t xml:space="preserve"> Sociais e Estatutárias</t>
  </si>
  <si>
    <t>OUTRAS OBRIGAÇÕES</t>
  </si>
  <si>
    <t xml:space="preserve">Operações de Credito     </t>
  </si>
  <si>
    <t xml:space="preserve"> Cotas de Fundos de Investimentos</t>
  </si>
  <si>
    <r>
      <t xml:space="preserve"> </t>
    </r>
    <r>
      <rPr>
        <sz val="10"/>
        <rFont val="Arial"/>
        <family val="2"/>
      </rPr>
      <t>BNDES</t>
    </r>
  </si>
  <si>
    <t xml:space="preserve"> Bancos</t>
  </si>
  <si>
    <t xml:space="preserve"> Depositos A Vista</t>
  </si>
  <si>
    <t xml:space="preserve"> Caixa</t>
  </si>
  <si>
    <t>DEPÓSITOS</t>
  </si>
  <si>
    <t>DISPONIBILIDADES</t>
  </si>
  <si>
    <t>CIRCULANTE</t>
  </si>
  <si>
    <t>Notas</t>
  </si>
  <si>
    <t>P A S S I V O</t>
  </si>
  <si>
    <t>A T I V O</t>
  </si>
  <si>
    <t>CNPJ: 05.940.203/0001-81</t>
  </si>
  <si>
    <t>AGÊNCIA DE FOMENTO DO ESTADO DO RIO DE JANEIRO S.A</t>
  </si>
  <si>
    <t>Contador</t>
  </si>
  <si>
    <t xml:space="preserve">   por ação do capital social </t>
  </si>
  <si>
    <t>RESULTADO LÍQUIDO DO PERÍODO</t>
  </si>
  <si>
    <t xml:space="preserve">   Provisão para Contribuição Social S/ o Lucro</t>
  </si>
  <si>
    <t xml:space="preserve">   Provisão para Imposto de Renda</t>
  </si>
  <si>
    <t>IMPOSTO DE RENDA E CONTRIBUIÇÃO SOCIAL</t>
  </si>
  <si>
    <t xml:space="preserve">RESULTADO ANTES DA TRIBUTAÇÃO S/LUCRO E PARTICIPAÇÕES </t>
  </si>
  <si>
    <t>RESULTADO NÃO OPERACIONAL</t>
  </si>
  <si>
    <t>RESULTADO OPERACIONAL</t>
  </si>
  <si>
    <t xml:space="preserve">   Outras Despesas Operacionais</t>
  </si>
  <si>
    <t xml:space="preserve">   Outras Receitas Operacionais</t>
  </si>
  <si>
    <t xml:space="preserve">   Despesas Tributárias</t>
  </si>
  <si>
    <t xml:space="preserve">   Outras Despesas Administrativas</t>
  </si>
  <si>
    <t xml:space="preserve">   Despesa de Pessoal</t>
  </si>
  <si>
    <t xml:space="preserve">   Receita de Prestação de Serviços</t>
  </si>
  <si>
    <t>OUTRAS RECEITAS/DESPESAS OPERACIONAIS</t>
  </si>
  <si>
    <t>RESULTADO BRUTO DA INTERMEDIAÇÃO FINANCEIRA</t>
  </si>
  <si>
    <t xml:space="preserve">   Provisão para Operações de Crédito</t>
  </si>
  <si>
    <r>
      <t xml:space="preserve">   </t>
    </r>
    <r>
      <rPr>
        <sz val="10"/>
        <rFont val="Arial"/>
        <family val="2"/>
      </rPr>
      <t>Despesa de Captação – Finame / BNDES / Finep / Fungetur / CEF</t>
    </r>
  </si>
  <si>
    <t>DESPESAS DE INTERMEDIAÇÃO FINANCEIRA</t>
  </si>
  <si>
    <t xml:space="preserve">   Resultado de Operações com Títulos e Valores Mobiliários</t>
  </si>
  <si>
    <t xml:space="preserve">   Receita de Operações de Crédito</t>
  </si>
  <si>
    <t>RECEITAS DE INTERMEDIAÇÃO FINANCEIRA</t>
  </si>
  <si>
    <t>SEMESTRE 2021</t>
  </si>
  <si>
    <t xml:space="preserve">EXECÍCIO FINDO EM </t>
  </si>
  <si>
    <t>SEGUNDO</t>
  </si>
  <si>
    <t>Presidente                                                        Diretora de Controladoria e Riscos</t>
  </si>
  <si>
    <t xml:space="preserve">Hélia Lúcia Patrícia de Azevedo                       Valquíria Xavier Delmondes  </t>
  </si>
  <si>
    <t>Presidente                                                         Diretoria de Controladoria</t>
  </si>
  <si>
    <t xml:space="preserve">Andre Luiz Vila Verde Oliveira da Silva        Tatiane Dutra Rosa Peres  </t>
  </si>
  <si>
    <t>MUTAÇÕES DO PERÍODO</t>
  </si>
  <si>
    <t>SALDOS EM 31/DEZ/21</t>
  </si>
  <si>
    <t xml:space="preserve"> Juros Sobre o Capital Próprio</t>
  </si>
  <si>
    <t xml:space="preserve"> Constituição de Reservas</t>
  </si>
  <si>
    <t>Destinações</t>
  </si>
  <si>
    <t>Aumento de Capital - incorporação JCP</t>
  </si>
  <si>
    <t>Aumento de Capital com Reservas</t>
  </si>
  <si>
    <t>SALDOS EM 31/DEZ/20</t>
  </si>
  <si>
    <t xml:space="preserve">  Reversão de Reservas</t>
  </si>
  <si>
    <t>SALDOS EM 31/DEZ/19</t>
  </si>
  <si>
    <t>Resultado Líquido do Semestre</t>
  </si>
  <si>
    <t>SALDOS EM 30/JUN/21</t>
  </si>
  <si>
    <t>OUTRAS</t>
  </si>
  <si>
    <t>LEGAL</t>
  </si>
  <si>
    <t>TOTAIS</t>
  </si>
  <si>
    <t>LUCROS OU PREJUÍZOS ACUMULADOS</t>
  </si>
  <si>
    <t xml:space="preserve"> RESERVAS DE LUCROS</t>
  </si>
  <si>
    <t>ESPECIFICAÇÕES</t>
  </si>
  <si>
    <t>As notas explicativas integram o conjunto das demonstrações contábeis.</t>
  </si>
  <si>
    <t>AUMENTO (REDUÇÃO)  CAIXA OU EQUIVALENTE DE CAIXA</t>
  </si>
  <si>
    <t xml:space="preserve">   Disponibilidades no Final Período</t>
  </si>
  <si>
    <t xml:space="preserve">  Disponibilidades no Início Período</t>
  </si>
  <si>
    <t>MODIFICAÇÃO  DO CAIXA OU EQUIVALENTE DE CAIXA</t>
  </si>
  <si>
    <t>AUMENTO (REDUÇÃO) DO CAIXA OU EQUIVALENTE A CAIXA</t>
  </si>
  <si>
    <t>CAIXA LÍQUIDO GERADO PELAS (APLICADO NAS) ATIVIDADES DE FINANCIAMENTOS</t>
  </si>
  <si>
    <t xml:space="preserve"> Aumento de Capital - incorporação JCP</t>
  </si>
  <si>
    <t xml:space="preserve"> Aumento (Redução) em Obrigações p/Empréstimos e Repasses</t>
  </si>
  <si>
    <t>ATIVIDADES DE FINANCIAMENTO</t>
  </si>
  <si>
    <t>CAIXA LÍQUIDO GERADO PELAS (APLICADO NAS) ATIVIDADES DE INVESTIMENTOS</t>
  </si>
  <si>
    <t xml:space="preserve">  Baixa de Imobilizados/Intangível</t>
  </si>
  <si>
    <t xml:space="preserve">  Aquisição de Imobilizado de Uso e Ativo Intangível</t>
  </si>
  <si>
    <t>ATIVIDADES DE INVESTIMENTOS</t>
  </si>
  <si>
    <t>CAIXA LÍQUIDO GERADO PELAS (APLICADO NAS) ATIVIDADES OPERACIONAIS</t>
  </si>
  <si>
    <t xml:space="preserve">  (Redução) aumento em Outras Obrigações</t>
  </si>
  <si>
    <t xml:space="preserve">  (Redução) aumento em Depósitos</t>
  </si>
  <si>
    <t xml:space="preserve">  Redução (aumento) em Outros Valores e Bens</t>
  </si>
  <si>
    <t xml:space="preserve">  Redução (aumento) em Outros Créditos</t>
  </si>
  <si>
    <t xml:space="preserve">  Redução (aumento) em Operações de Crédito</t>
  </si>
  <si>
    <t xml:space="preserve">  Redução (aumento) em Títulos Valores Mobiliários</t>
  </si>
  <si>
    <t>VARIAÇÃO DE ATIVOS E OBRIGAÇÕES</t>
  </si>
  <si>
    <t>RESULTADO LÍQUIDO AJUSTADO</t>
  </si>
  <si>
    <t xml:space="preserve">   Provisão para Perdas c/ Operações de Crédito</t>
  </si>
  <si>
    <t xml:space="preserve">   Depreciações e Amortizações</t>
  </si>
  <si>
    <t xml:space="preserve">   Reversão/Prov. Desvalorização de Outros Valores e Bens</t>
  </si>
  <si>
    <t xml:space="preserve">   Ajustado por:</t>
  </si>
  <si>
    <t xml:space="preserve">  RESULTADO LÍQUIDO</t>
  </si>
  <si>
    <t>FLUXO DE CAIXA DAS ATIVIDADES OPERACIONAIS</t>
  </si>
  <si>
    <t xml:space="preserve"> </t>
  </si>
  <si>
    <t>CNPJ:05.940.203/0001-81</t>
  </si>
  <si>
    <t>AGÊNCIA DE FOMENTO DO ESTADO DO RIO DE JANEIRO S.A.</t>
  </si>
  <si>
    <t>RESULTADO ABRANGENTE DO PERÍODO</t>
  </si>
  <si>
    <t>OUTROS RESULTADOS ABRANGENTES</t>
  </si>
  <si>
    <t xml:space="preserve">
      CRC/RJ 113499/O-7   Cpf: 109.302.827-01
</t>
  </si>
  <si>
    <t>-</t>
  </si>
  <si>
    <t>Vitor Rodrigues Prado</t>
  </si>
  <si>
    <t>Presidência                                                      Diretoria</t>
  </si>
  <si>
    <t>CRC/RJ 113499/O   Cpf: 109.302.827-01</t>
  </si>
  <si>
    <t>DEMONSTRAÇÃO DO RESULTADO DOS EXERCÍCIOS FINDOS EM 31 DE DEZEMBRO DE 2021 E 2020 - em R$ mil
CONGLOMERADO PRUDENCIAL</t>
  </si>
  <si>
    <t>DEMONSTRAÇÃO DAS MUTAÇÕES DO PATRIMÔNIO LÍQUIDO DOS EXERCÍCIOS FINDOS EM 31 DE DEZEMBRO DE 2021 E 2020 - em R$ mil
CONGLOMERADO PRUDENCIAL</t>
  </si>
  <si>
    <t xml:space="preserve"> LTN</t>
  </si>
  <si>
    <t xml:space="preserve">   Resultado com instrumentos financeiros derivativos</t>
  </si>
  <si>
    <t xml:space="preserve">  Redução (aumento) em Instrumentos Financeiros Derivativos</t>
  </si>
  <si>
    <t>BALANÇO PATRIMONIAL EM 31 DE DEZEMBRO DE 2021 e 2020 - em R$ mil
 CONGLOMERADO PRUDENCIAL</t>
  </si>
  <si>
    <t>DEMONSTRAÇÃO DOS FLUXOS DE CAIXA DOS EXERCÍCIOS FINDOS EM 31 DE DEZEMBRO DE 2021 E 2020 (MÉTODO INDIRETO) - em R$ mil  
CONGLOMERADO PRUDENCIAL</t>
  </si>
  <si>
    <t>DEMONSTRAÇÃO DO RESULTADO ABRANGENTE DOS EXERCÍCIOS FINDOS EM 31 DE DEZEMBRO DE 2021 E 2020 - em R$ mil
CONGLOMERADO PRUDENCIAL</t>
  </si>
  <si>
    <t xml:space="preserve">   Provisão para Passivos Contingentes</t>
  </si>
  <si>
    <t xml:space="preserve">   Valorização de Fundos de Investimentos em Participação</t>
  </si>
  <si>
    <t>Pagamento de JCP aos Acionistas</t>
  </si>
  <si>
    <t>PARTICIPAÇÕES DOS EMPREGADOS NO LUCRO</t>
  </si>
  <si>
    <t xml:space="preserve">Resultado Líquido do Exercício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</si>
</sst>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.00\ ;&quot; (&quot;#,##0.00\);&quot; -&quot;#\ ;@\ "/>
    <numFmt numFmtId="167" formatCode="#,##0\ ;&quot; (&quot;#,##0\);&quot; -&quot;#\ ;@\ "/>
    <numFmt numFmtId="168" formatCode="#,##0.0_);\(#,##0.0\)"/>
    <numFmt numFmtId="169" formatCode="#,##0.0000000\ ;&quot; (&quot;#,##0.0000000\);&quot; -&quot;#.0000000\ ;@\ "/>
    <numFmt numFmtId="170" formatCode="#,##0.00000\ ;&quot; (&quot;#,##0.00000\);&quot; -&quot;#.00000\ ;@\ "/>
    <numFmt numFmtId="171" formatCode="_(* #,##0.0000000_);_(* \(#,##0.0000000\);_(* &quot;-&quot;_);_(@_)"/>
    <numFmt numFmtId="172" formatCode="_(* #,##0_);_(* \(#,##0\);_(* &quot;-&quot;??_);_(@_)"/>
    <numFmt numFmtId="173" formatCode="_(* #,##0.000000000_);_(* \(#,##0.000000000\);_(* &quot;-&quot;_);_(@_)"/>
    <numFmt numFmtId="174" formatCode="_(* #,##0.000_);_(* \(#,##0.000\);_(* &quot;-&quot;_);_(@_)"/>
    <numFmt numFmtId="175" formatCode="#,##0.00\ ;&quot; (&quot;#,##0.00\);&quot; -&quot;#.0\ ;@\ "/>
    <numFmt numFmtId="176" formatCode="#,##0.00\ ;&quot; (&quot;#,##0.00\);&quot; -&quot;#.00\ ;@\ "/>
    <numFmt numFmtId="177" formatCode="0.0000000000"/>
    <numFmt numFmtId="178" formatCode="#,##0.0000\ ;&quot; (&quot;#,##0.0000\);&quot; -&quot;#.0000\ ;@\ "/>
  </numFmts>
  <fonts count="2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color rgb="FFFF000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i/>
      <sz val="10"/>
      <name val="Arial"/>
      <family val="2"/>
    </font>
    <font>
      <b/>
      <sz val="10"/>
      <name val="Bitstream Vera Sans"/>
      <family val="2"/>
    </font>
    <font>
      <sz val="10"/>
      <name val="Bitstream Vera Sans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u val="double"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6" fontId="2" fillId="0" borderId="0" applyFill="0" applyBorder="0" applyAlignment="0" applyProtection="0"/>
    <xf numFmtId="165" fontId="1" fillId="0" borderId="0" applyFont="0" applyFill="0" applyBorder="0" applyAlignment="0" applyProtection="0"/>
    <xf numFmtId="0" fontId="2" fillId="0" borderId="0"/>
  </cellStyleXfs>
  <cellXfs count="156">
    <xf numFmtId="0" fontId="0" fillId="0" borderId="0" xfId="0"/>
    <xf numFmtId="3" fontId="4" fillId="0" borderId="0" xfId="1" applyNumberFormat="1" applyFont="1" applyFill="1" applyBorder="1" applyAlignment="1" applyProtection="1">
      <alignment horizontal="right"/>
    </xf>
    <xf numFmtId="1" fontId="4" fillId="0" borderId="0" xfId="1" applyNumberFormat="1" applyFont="1" applyFill="1" applyBorder="1" applyAlignment="1" applyProtection="1">
      <alignment horizontal="right"/>
    </xf>
    <xf numFmtId="172" fontId="4" fillId="0" borderId="0" xfId="1" applyNumberFormat="1" applyFont="1" applyFill="1" applyBorder="1" applyAlignment="1" applyProtection="1">
      <alignment horizontal="right"/>
    </xf>
    <xf numFmtId="167" fontId="2" fillId="0" borderId="0" xfId="1" applyNumberFormat="1" applyFill="1"/>
    <xf numFmtId="4" fontId="3" fillId="0" borderId="0" xfId="1" applyNumberFormat="1" applyFont="1" applyFill="1" applyBorder="1" applyAlignment="1" applyProtection="1">
      <alignment horizontal="left"/>
    </xf>
    <xf numFmtId="4" fontId="0" fillId="0" borderId="0" xfId="1" applyNumberFormat="1" applyFont="1" applyFill="1" applyBorder="1" applyAlignment="1" applyProtection="1"/>
    <xf numFmtId="172" fontId="6" fillId="0" borderId="0" xfId="1" applyNumberFormat="1" applyFont="1" applyFill="1" applyBorder="1" applyAlignment="1" applyProtection="1">
      <alignment horizontal="right"/>
    </xf>
    <xf numFmtId="172" fontId="0" fillId="0" borderId="0" xfId="1" applyNumberFormat="1" applyFont="1" applyFill="1" applyBorder="1" applyAlignment="1" applyProtection="1"/>
    <xf numFmtId="172" fontId="7" fillId="0" borderId="0" xfId="1" applyNumberFormat="1" applyFont="1" applyFill="1" applyBorder="1" applyAlignment="1" applyProtection="1"/>
    <xf numFmtId="167" fontId="0" fillId="0" borderId="0" xfId="1" applyNumberFormat="1" applyFont="1" applyFill="1"/>
    <xf numFmtId="164" fontId="6" fillId="0" borderId="0" xfId="1" applyNumberFormat="1" applyFont="1" applyFill="1" applyBorder="1" applyAlignment="1" applyProtection="1">
      <alignment horizontal="right"/>
    </xf>
    <xf numFmtId="164" fontId="0" fillId="0" borderId="0" xfId="1" applyNumberFormat="1" applyFont="1" applyFill="1"/>
    <xf numFmtId="164" fontId="6" fillId="0" borderId="0" xfId="1" applyNumberFormat="1" applyFont="1" applyFill="1" applyBorder="1" applyAlignment="1" applyProtection="1"/>
    <xf numFmtId="166" fontId="2" fillId="0" borderId="0" xfId="1" applyFill="1" applyAlignment="1"/>
    <xf numFmtId="166" fontId="2" fillId="0" borderId="0" xfId="1" applyFill="1" applyBorder="1" applyAlignment="1"/>
    <xf numFmtId="175" fontId="6" fillId="0" borderId="0" xfId="1" applyNumberFormat="1" applyFont="1" applyFill="1" applyBorder="1" applyAlignment="1" applyProtection="1"/>
    <xf numFmtId="3" fontId="6" fillId="0" borderId="0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167" fontId="6" fillId="0" borderId="0" xfId="1" applyNumberFormat="1" applyFont="1" applyFill="1" applyBorder="1" applyAlignment="1" applyProtection="1"/>
    <xf numFmtId="167" fontId="0" fillId="0" borderId="0" xfId="1" applyNumberFormat="1" applyFont="1" applyFill="1" applyBorder="1" applyAlignment="1" applyProtection="1"/>
    <xf numFmtId="167" fontId="0" fillId="0" borderId="0" xfId="1" applyNumberFormat="1" applyFont="1" applyFill="1" applyBorder="1"/>
    <xf numFmtId="3" fontId="0" fillId="0" borderId="0" xfId="1" applyNumberFormat="1" applyFont="1" applyFill="1" applyBorder="1" applyAlignment="1" applyProtection="1">
      <alignment horizontal="right"/>
    </xf>
    <xf numFmtId="3" fontId="6" fillId="0" borderId="0" xfId="1" applyNumberFormat="1" applyFont="1" applyFill="1" applyBorder="1" applyAlignment="1" applyProtection="1">
      <alignment horizontal="right"/>
    </xf>
    <xf numFmtId="167" fontId="0" fillId="0" borderId="0" xfId="1" applyNumberFormat="1" applyFont="1" applyFill="1" applyBorder="1" applyAlignment="1" applyProtection="1">
      <alignment horizontal="right"/>
    </xf>
    <xf numFmtId="167" fontId="2" fillId="0" borderId="11" xfId="1" applyNumberFormat="1" applyFill="1" applyBorder="1" applyAlignment="1" applyProtection="1">
      <alignment horizontal="right"/>
    </xf>
    <xf numFmtId="167" fontId="0" fillId="0" borderId="12" xfId="1" applyNumberFormat="1" applyFont="1" applyFill="1" applyBorder="1" applyAlignment="1" applyProtection="1">
      <alignment horizontal="right"/>
    </xf>
    <xf numFmtId="167" fontId="3" fillId="0" borderId="0" xfId="1" applyNumberFormat="1" applyFont="1" applyFill="1" applyBorder="1"/>
    <xf numFmtId="171" fontId="0" fillId="0" borderId="0" xfId="0" applyNumberFormat="1" applyFill="1"/>
    <xf numFmtId="1" fontId="5" fillId="0" borderId="0" xfId="1" applyNumberFormat="1" applyFont="1" applyFill="1" applyBorder="1" applyAlignment="1" applyProtection="1">
      <alignment horizontal="right"/>
    </xf>
    <xf numFmtId="170" fontId="2" fillId="0" borderId="0" xfId="1" applyNumberFormat="1" applyFill="1"/>
    <xf numFmtId="1" fontId="0" fillId="0" borderId="0" xfId="0" applyNumberFormat="1" applyFill="1"/>
    <xf numFmtId="0" fontId="0" fillId="0" borderId="0" xfId="0" applyFill="1"/>
    <xf numFmtId="169" fontId="2" fillId="0" borderId="0" xfId="1" applyNumberFormat="1" applyFill="1"/>
    <xf numFmtId="172" fontId="6" fillId="0" borderId="0" xfId="0" applyNumberFormat="1" applyFont="1" applyFill="1"/>
    <xf numFmtId="172" fontId="0" fillId="0" borderId="0" xfId="0" applyNumberFormat="1" applyFill="1"/>
    <xf numFmtId="164" fontId="6" fillId="0" borderId="0" xfId="0" applyNumberFormat="1" applyFont="1" applyFill="1"/>
    <xf numFmtId="164" fontId="0" fillId="0" borderId="0" xfId="0" applyNumberFormat="1" applyFill="1"/>
    <xf numFmtId="167" fontId="6" fillId="0" borderId="0" xfId="0" applyNumberFormat="1" applyFont="1" applyFill="1"/>
    <xf numFmtId="3" fontId="0" fillId="0" borderId="0" xfId="0" applyNumberFormat="1" applyFill="1"/>
    <xf numFmtId="167" fontId="0" fillId="0" borderId="0" xfId="0" applyNumberFormat="1" applyFill="1"/>
    <xf numFmtId="39" fontId="0" fillId="0" borderId="0" xfId="0" applyNumberFormat="1" applyFill="1"/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left"/>
    </xf>
    <xf numFmtId="167" fontId="0" fillId="0" borderId="0" xfId="0" applyNumberFormat="1" applyFill="1" applyAlignment="1">
      <alignment horizontal="right"/>
    </xf>
    <xf numFmtId="0" fontId="3" fillId="0" borderId="0" xfId="0" applyFont="1" applyFill="1"/>
    <xf numFmtId="167" fontId="0" fillId="0" borderId="10" xfId="0" applyNumberFormat="1" applyFill="1" applyBorder="1" applyAlignment="1">
      <alignment horizontal="right"/>
    </xf>
    <xf numFmtId="167" fontId="2" fillId="0" borderId="0" xfId="3" applyNumberFormat="1" applyFill="1" applyAlignment="1">
      <alignment horizontal="right"/>
    </xf>
    <xf numFmtId="167" fontId="0" fillId="0" borderId="12" xfId="0" applyNumberFormat="1" applyFill="1" applyBorder="1" applyAlignment="1">
      <alignment horizontal="right"/>
    </xf>
    <xf numFmtId="178" fontId="0" fillId="0" borderId="0" xfId="0" applyNumberFormat="1" applyFill="1" applyAlignment="1">
      <alignment horizontal="right"/>
    </xf>
    <xf numFmtId="0" fontId="1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1" fontId="12" fillId="0" borderId="0" xfId="2" applyNumberFormat="1" applyFont="1" applyFill="1" applyAlignment="1">
      <alignment horizontal="left"/>
    </xf>
    <xf numFmtId="166" fontId="2" fillId="0" borderId="0" xfId="1" applyFill="1"/>
    <xf numFmtId="166" fontId="2" fillId="0" borderId="0" xfId="1" applyFill="1" applyBorder="1"/>
    <xf numFmtId="0" fontId="11" fillId="0" borderId="0" xfId="0" applyFont="1" applyFill="1"/>
    <xf numFmtId="0" fontId="10" fillId="0" borderId="0" xfId="0" applyFont="1" applyFill="1" applyAlignment="1">
      <alignment horizontal="left"/>
    </xf>
    <xf numFmtId="0" fontId="9" fillId="0" borderId="0" xfId="0" applyFont="1" applyFill="1"/>
    <xf numFmtId="174" fontId="0" fillId="0" borderId="0" xfId="0" applyNumberFormat="1" applyFill="1"/>
    <xf numFmtId="167" fontId="2" fillId="0" borderId="0" xfId="1" applyNumberFormat="1" applyFill="1" applyAlignment="1">
      <alignment horizontal="right"/>
    </xf>
    <xf numFmtId="172" fontId="7" fillId="0" borderId="0" xfId="0" applyNumberFormat="1" applyFont="1" applyFill="1"/>
    <xf numFmtId="173" fontId="0" fillId="0" borderId="0" xfId="0" applyNumberFormat="1" applyFill="1"/>
    <xf numFmtId="172" fontId="8" fillId="0" borderId="0" xfId="0" applyNumberFormat="1" applyFont="1" applyFill="1"/>
    <xf numFmtId="4" fontId="0" fillId="0" borderId="0" xfId="0" applyNumberFormat="1" applyFill="1"/>
    <xf numFmtId="4" fontId="3" fillId="0" borderId="0" xfId="0" applyNumberFormat="1" applyFont="1" applyFill="1" applyAlignment="1">
      <alignment horizontal="left"/>
    </xf>
    <xf numFmtId="168" fontId="0" fillId="0" borderId="0" xfId="1" applyNumberFormat="1" applyFont="1" applyFill="1"/>
    <xf numFmtId="172" fontId="0" fillId="0" borderId="0" xfId="1" applyNumberFormat="1" applyFont="1" applyFill="1"/>
    <xf numFmtId="0" fontId="0" fillId="0" borderId="0" xfId="0" applyFill="1" applyAlignment="1">
      <alignment horizontal="center"/>
    </xf>
    <xf numFmtId="168" fontId="0" fillId="0" borderId="0" xfId="0" applyNumberFormat="1" applyFill="1" applyAlignment="1">
      <alignment horizontal="center"/>
    </xf>
    <xf numFmtId="166" fontId="3" fillId="0" borderId="0" xfId="0" applyNumberFormat="1" applyFont="1" applyFill="1" applyAlignment="1">
      <alignment horizontal="left" vertical="center" indent="1"/>
    </xf>
    <xf numFmtId="168" fontId="0" fillId="0" borderId="0" xfId="0" applyNumberFormat="1" applyFill="1"/>
    <xf numFmtId="0" fontId="3" fillId="0" borderId="0" xfId="0" applyFont="1" applyFill="1" applyAlignment="1">
      <alignment horizontal="left" indent="2"/>
    </xf>
    <xf numFmtId="168" fontId="0" fillId="0" borderId="0" xfId="0" applyNumberFormat="1" applyFill="1" applyAlignment="1">
      <alignment horizontal="left" indent="2"/>
    </xf>
    <xf numFmtId="166" fontId="0" fillId="0" borderId="0" xfId="0" applyNumberFormat="1" applyFill="1" applyAlignment="1">
      <alignment horizontal="left" indent="1"/>
    </xf>
    <xf numFmtId="0" fontId="0" fillId="0" borderId="0" xfId="0" applyFill="1" applyAlignment="1">
      <alignment horizontal="left" vertical="top"/>
    </xf>
    <xf numFmtId="166" fontId="0" fillId="0" borderId="0" xfId="0" applyNumberFormat="1" applyFill="1" applyAlignment="1">
      <alignment horizontal="left" vertical="top" indent="1"/>
    </xf>
    <xf numFmtId="39" fontId="0" fillId="0" borderId="0" xfId="0" applyNumberFormat="1" applyFill="1" applyAlignment="1">
      <alignment horizontal="right"/>
    </xf>
    <xf numFmtId="39" fontId="3" fillId="0" borderId="0" xfId="0" applyNumberFormat="1" applyFont="1" applyFill="1"/>
    <xf numFmtId="39" fontId="15" fillId="0" borderId="0" xfId="0" applyNumberFormat="1" applyFont="1" applyFill="1" applyAlignment="1">
      <alignment horizontal="center"/>
    </xf>
    <xf numFmtId="3" fontId="6" fillId="0" borderId="0" xfId="0" applyNumberFormat="1" applyFont="1" applyFill="1"/>
    <xf numFmtId="0" fontId="11" fillId="0" borderId="0" xfId="0" applyFont="1" applyFill="1" applyAlignment="1">
      <alignment horizontal="left"/>
    </xf>
    <xf numFmtId="0" fontId="0" fillId="0" borderId="0" xfId="0" applyFill="1" applyAlignment="1">
      <alignment horizontal="left" indent="2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/>
    </xf>
    <xf numFmtId="41" fontId="17" fillId="0" borderId="1" xfId="0" applyNumberFormat="1" applyFont="1" applyFill="1" applyBorder="1" applyAlignment="1">
      <alignment horizontal="right"/>
    </xf>
    <xf numFmtId="167" fontId="17" fillId="0" borderId="1" xfId="0" applyNumberFormat="1" applyFont="1" applyFill="1" applyBorder="1"/>
    <xf numFmtId="164" fontId="17" fillId="0" borderId="1" xfId="0" applyNumberFormat="1" applyFont="1" applyFill="1" applyBorder="1" applyAlignment="1">
      <alignment horizontal="right"/>
    </xf>
    <xf numFmtId="0" fontId="18" fillId="0" borderId="3" xfId="0" applyFont="1" applyFill="1" applyBorder="1"/>
    <xf numFmtId="41" fontId="18" fillId="0" borderId="3" xfId="0" applyNumberFormat="1" applyFont="1" applyFill="1" applyBorder="1" applyAlignment="1">
      <alignment horizontal="right"/>
    </xf>
    <xf numFmtId="167" fontId="18" fillId="0" borderId="5" xfId="0" applyNumberFormat="1" applyFont="1" applyFill="1" applyBorder="1"/>
    <xf numFmtId="164" fontId="18" fillId="0" borderId="4" xfId="0" applyNumberFormat="1" applyFont="1" applyFill="1" applyBorder="1" applyAlignment="1">
      <alignment horizontal="right"/>
    </xf>
    <xf numFmtId="164" fontId="18" fillId="0" borderId="6" xfId="0" applyNumberFormat="1" applyFont="1" applyFill="1" applyBorder="1" applyAlignment="1">
      <alignment horizontal="right"/>
    </xf>
    <xf numFmtId="41" fontId="18" fillId="0" borderId="5" xfId="0" applyNumberFormat="1" applyFont="1" applyFill="1" applyBorder="1" applyAlignment="1">
      <alignment horizontal="right"/>
    </xf>
    <xf numFmtId="164" fontId="18" fillId="0" borderId="3" xfId="0" applyNumberFormat="1" applyFont="1" applyFill="1" applyBorder="1" applyAlignment="1">
      <alignment horizontal="right"/>
    </xf>
    <xf numFmtId="167" fontId="18" fillId="0" borderId="3" xfId="0" applyNumberFormat="1" applyFont="1" applyFill="1" applyBorder="1"/>
    <xf numFmtId="0" fontId="17" fillId="0" borderId="1" xfId="0" applyFont="1" applyFill="1" applyBorder="1"/>
    <xf numFmtId="0" fontId="19" fillId="0" borderId="1" xfId="0" applyFont="1" applyFill="1" applyBorder="1"/>
    <xf numFmtId="41" fontId="19" fillId="0" borderId="1" xfId="0" applyNumberFormat="1" applyFont="1" applyFill="1" applyBorder="1" applyAlignment="1">
      <alignment horizontal="right"/>
    </xf>
    <xf numFmtId="167" fontId="17" fillId="0" borderId="2" xfId="0" applyNumberFormat="1" applyFont="1" applyFill="1" applyBorder="1"/>
    <xf numFmtId="167" fontId="18" fillId="0" borderId="2" xfId="0" applyNumberFormat="1" applyFont="1" applyFill="1" applyBorder="1"/>
    <xf numFmtId="166" fontId="0" fillId="0" borderId="0" xfId="0" applyNumberFormat="1" applyFill="1"/>
    <xf numFmtId="43" fontId="0" fillId="0" borderId="0" xfId="0" applyNumberFormat="1" applyFill="1"/>
    <xf numFmtId="177" fontId="0" fillId="0" borderId="0" xfId="0" applyNumberFormat="1" applyFill="1"/>
    <xf numFmtId="167" fontId="18" fillId="0" borderId="4" xfId="0" applyNumberFormat="1" applyFont="1" applyFill="1" applyBorder="1" applyAlignment="1">
      <alignment horizontal="right"/>
    </xf>
    <xf numFmtId="41" fontId="18" fillId="0" borderId="4" xfId="0" applyNumberFormat="1" applyFont="1" applyFill="1" applyBorder="1" applyAlignment="1">
      <alignment horizontal="right"/>
    </xf>
    <xf numFmtId="167" fontId="18" fillId="0" borderId="4" xfId="0" applyNumberFormat="1" applyFont="1" applyFill="1" applyBorder="1"/>
    <xf numFmtId="0" fontId="0" fillId="0" borderId="0" xfId="0" quotePrefix="1" applyFill="1"/>
    <xf numFmtId="167" fontId="19" fillId="0" borderId="1" xfId="0" applyNumberFormat="1" applyFont="1" applyFill="1" applyBorder="1"/>
    <xf numFmtId="0" fontId="17" fillId="0" borderId="0" xfId="0" applyFont="1" applyFill="1" applyAlignment="1">
      <alignment horizontal="left"/>
    </xf>
    <xf numFmtId="166" fontId="2" fillId="0" borderId="0" xfId="1" applyFill="1" applyBorder="1" applyAlignment="1">
      <alignment horizontal="center"/>
    </xf>
    <xf numFmtId="4" fontId="17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left" indent="2"/>
    </xf>
    <xf numFmtId="0" fontId="16" fillId="0" borderId="0" xfId="0" applyFont="1" applyFill="1"/>
    <xf numFmtId="0" fontId="0" fillId="0" borderId="0" xfId="0" applyFill="1" applyAlignment="1">
      <alignment horizontal="left" indent="1"/>
    </xf>
    <xf numFmtId="0" fontId="17" fillId="0" borderId="0" xfId="0" applyFont="1" applyFill="1" applyAlignment="1">
      <alignment horizontal="center" vertical="center"/>
    </xf>
    <xf numFmtId="39" fontId="17" fillId="0" borderId="0" xfId="0" applyNumberFormat="1" applyFont="1" applyFill="1" applyAlignment="1">
      <alignment horizontal="center"/>
    </xf>
    <xf numFmtId="39" fontId="3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39" fontId="6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167" fontId="0" fillId="0" borderId="9" xfId="0" applyNumberFormat="1" applyFill="1" applyBorder="1" applyAlignment="1">
      <alignment horizontal="right"/>
    </xf>
    <xf numFmtId="167" fontId="0" fillId="0" borderId="0" xfId="3" applyNumberFormat="1" applyFont="1" applyFill="1" applyAlignment="1">
      <alignment horizontal="right"/>
    </xf>
    <xf numFmtId="167" fontId="0" fillId="0" borderId="11" xfId="0" applyNumberFormat="1" applyFill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20" fillId="0" borderId="0" xfId="0" applyNumberFormat="1" applyFont="1" applyFill="1" applyAlignment="1">
      <alignment horizontal="right"/>
    </xf>
    <xf numFmtId="176" fontId="3" fillId="0" borderId="0" xfId="0" applyNumberFormat="1" applyFont="1" applyFill="1"/>
    <xf numFmtId="39" fontId="15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 applyAlignment="1">
      <alignment horizontal="left" vertical="center" indent="1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6" fontId="0" fillId="0" borderId="0" xfId="0" applyNumberFormat="1" applyFill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39" fontId="15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center" wrapText="1"/>
    </xf>
    <xf numFmtId="0" fontId="17" fillId="0" borderId="0" xfId="0" applyFont="1" applyFill="1" applyAlignment="1">
      <alignment horizontal="center"/>
    </xf>
    <xf numFmtId="0" fontId="17" fillId="0" borderId="8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39" fontId="17" fillId="0" borderId="0" xfId="0" applyNumberFormat="1" applyFont="1" applyFill="1" applyAlignment="1">
      <alignment horizontal="center"/>
    </xf>
  </cellXfs>
  <cellStyles count="4">
    <cellStyle name="Normal" xfId="0" builtinId="0"/>
    <cellStyle name="Normal 2 2" xfId="3" xr:uid="{DA25C010-17EE-4F38-819C-3F7FB3C34F71}"/>
    <cellStyle name="Vírgula" xfId="1" builtinId="3"/>
    <cellStyle name="Vírgula 4" xfId="2" xr:uid="{E496FA51-1824-48B9-8A99-999403BB93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154781</xdr:colOff>
      <xdr:row>55</xdr:row>
      <xdr:rowOff>142875</xdr:rowOff>
    </xdr:from>
    <xdr:to>
      <xdr:col>8</xdr:col>
      <xdr:colOff>773906</xdr:colOff>
      <xdr:row>79</xdr:row>
      <xdr:rowOff>142875</xdr:rowOff>
    </xdr:to>
    <xdr:cxnSp macro="">
      <xdr:nvCxnSpPr>
        <xdr:cNvPr id="2" name="Conector reto 1">
          <a:extLst>
            <a:ext uri="{FF2B5EF4-FFF2-40B4-BE49-F238E27FC236}">
              <a16:creationId xmlns:a16="http://schemas.microsoft.com/office/drawing/2014/main" id="{FD17A7D1-DA24-450C-BA7B-3247B99EF689}"/>
            </a:ext>
          </a:extLst>
        </xdr:cNvPr>
        <xdr:cNvCxnSpPr/>
      </xdr:nvCxnSpPr>
      <xdr:spPr bwMode="auto">
        <a:xfrm>
          <a:off x="5060156" y="8886825"/>
          <a:ext cx="3562350" cy="3886200"/>
        </a:xfrm>
        <a:prstGeom prst="line">
          <a:avLst/>
        </a:prstGeom>
        <a:ln w="28575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2338918</xdr:colOff>
      <xdr:row>0</xdr:row>
      <xdr:rowOff>0</xdr:rowOff>
    </xdr:from>
    <xdr:to>
      <xdr:col>5</xdr:col>
      <xdr:colOff>3005667</xdr:colOff>
      <xdr:row>10</xdr:row>
      <xdr:rowOff>146564</xdr:rowOff>
    </xdr:to>
    <xdr:pic>
      <xdr:nvPicPr>
        <xdr:cNvPr id="3" name="Imagem 4" descr="template_rodape_arquivos_words_Prancheta 1">
          <a:extLst>
            <a:ext uri="{FF2B5EF4-FFF2-40B4-BE49-F238E27FC236}">
              <a16:creationId xmlns:a16="http://schemas.microsoft.com/office/drawing/2014/main" id="{886901D8-65ED-4290-97D6-099A4A7A8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843" y="0"/>
          <a:ext cx="4905374" cy="1765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0</xdr:row>
      <xdr:rowOff>0</xdr:rowOff>
    </xdr:from>
    <xdr:to>
      <xdr:col>5</xdr:col>
      <xdr:colOff>1000124</xdr:colOff>
      <xdr:row>8</xdr:row>
      <xdr:rowOff>15595</xdr:rowOff>
    </xdr:to>
    <xdr:pic>
      <xdr:nvPicPr>
        <xdr:cNvPr id="3" name="Imagem 4" descr="template_rodape_arquivos_words_Prancheta 1">
          <a:extLst>
            <a:ext uri="{FF2B5EF4-FFF2-40B4-BE49-F238E27FC236}">
              <a16:creationId xmlns:a16="http://schemas.microsoft.com/office/drawing/2014/main" id="{AC70BE42-6F88-482D-ADA6-9D0ECA7BE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0"/>
          <a:ext cx="7179468" cy="1813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1153583</xdr:colOff>
      <xdr:row>0</xdr:row>
      <xdr:rowOff>0</xdr:rowOff>
    </xdr:from>
    <xdr:to>
      <xdr:col>4</xdr:col>
      <xdr:colOff>1168134</xdr:colOff>
      <xdr:row>6</xdr:row>
      <xdr:rowOff>88356</xdr:rowOff>
    </xdr:to>
    <xdr:pic>
      <xdr:nvPicPr>
        <xdr:cNvPr id="4" name="Imagem 4" descr="template_rodape_arquivos_words_Prancheta 1">
          <a:extLst>
            <a:ext uri="{FF2B5EF4-FFF2-40B4-BE49-F238E27FC236}">
              <a16:creationId xmlns:a16="http://schemas.microsoft.com/office/drawing/2014/main" id="{76E27AE8-FF23-4638-99AA-DF7FF61ED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583" y="0"/>
          <a:ext cx="7179468" cy="1813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846667</xdr:colOff>
      <xdr:row>0</xdr:row>
      <xdr:rowOff>0</xdr:rowOff>
    </xdr:from>
    <xdr:to>
      <xdr:col>4</xdr:col>
      <xdr:colOff>194468</xdr:colOff>
      <xdr:row>6</xdr:row>
      <xdr:rowOff>141272</xdr:rowOff>
    </xdr:to>
    <xdr:pic>
      <xdr:nvPicPr>
        <xdr:cNvPr id="5" name="Imagem 4" descr="template_rodape_arquivos_words_Prancheta 1">
          <a:extLst>
            <a:ext uri="{FF2B5EF4-FFF2-40B4-BE49-F238E27FC236}">
              <a16:creationId xmlns:a16="http://schemas.microsoft.com/office/drawing/2014/main" id="{15D2622C-35C6-461C-94FC-F6099D1EF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7" y="0"/>
          <a:ext cx="7179468" cy="1813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1005417</xdr:colOff>
      <xdr:row>0</xdr:row>
      <xdr:rowOff>0</xdr:rowOff>
    </xdr:from>
    <xdr:to>
      <xdr:col>4</xdr:col>
      <xdr:colOff>1019968</xdr:colOff>
      <xdr:row>5</xdr:row>
      <xdr:rowOff>162439</xdr:rowOff>
    </xdr:to>
    <xdr:pic>
      <xdr:nvPicPr>
        <xdr:cNvPr id="4" name="Imagem 4" descr="template_rodape_arquivos_words_Prancheta 1">
          <a:extLst>
            <a:ext uri="{FF2B5EF4-FFF2-40B4-BE49-F238E27FC236}">
              <a16:creationId xmlns:a16="http://schemas.microsoft.com/office/drawing/2014/main" id="{6365687F-AF00-4FCB-AFC2-4D0A40373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7" y="0"/>
          <a:ext cx="7179468" cy="1813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FF0F5-E4F5-4FA9-B0A7-48B05CEDD9DD}">
  <sheetPr>
    <tabColor theme="8" tint="-0.249977111117893"/>
    <pageSetUpPr fitToPage="1"/>
  </sheetPr>
  <dimension ref="A12:N90"/>
  <sheetViews>
    <sheetView showGridLines="0" tabSelected="1" topLeftCell="A18" zoomScale="80" zoomScaleNormal="80" zoomScaleSheetLayoutView="100" workbookViewId="0">
      <selection activeCell="C20" sqref="C20"/>
    </sheetView>
  </sheetViews>
  <sheetFormatPr defaultColWidth="14.7109375" defaultRowHeight="12.75"/>
  <cols>
    <col min="1" max="1" width="49.42578125" style="32" customWidth="1"/>
    <col min="2" max="2" width="6" style="51" customWidth="1"/>
    <col min="3" max="3" width="15.28515625" style="71" customWidth="1"/>
    <col min="4" max="4" width="15.28515625" style="41" customWidth="1"/>
    <col min="5" max="5" width="11.42578125" style="32" customWidth="1"/>
    <col min="6" max="6" width="54.42578125" style="32" customWidth="1"/>
    <col min="7" max="7" width="5.5703125" style="51" customWidth="1"/>
    <col min="8" max="8" width="16.28515625" style="31" bestFit="1" customWidth="1"/>
    <col min="9" max="9" width="14.7109375" style="32"/>
    <col min="10" max="10" width="14.7109375" style="4"/>
    <col min="11" max="11" width="22.7109375" style="32" customWidth="1"/>
    <col min="12" max="12" width="18.7109375" style="32" customWidth="1"/>
    <col min="13" max="16384" width="14.7109375" style="32"/>
  </cols>
  <sheetData>
    <row r="12" spans="1:9" ht="15.75" customHeight="1">
      <c r="A12" s="136" t="s">
        <v>66</v>
      </c>
      <c r="B12" s="136"/>
      <c r="C12" s="136"/>
      <c r="D12" s="136"/>
      <c r="E12" s="136"/>
      <c r="F12" s="136"/>
      <c r="G12" s="136"/>
      <c r="H12" s="136"/>
      <c r="I12" s="136"/>
    </row>
    <row r="13" spans="1:9" ht="15.75" customHeight="1">
      <c r="A13" s="136" t="s">
        <v>65</v>
      </c>
      <c r="B13" s="136"/>
      <c r="C13" s="136"/>
      <c r="D13" s="136"/>
      <c r="E13" s="136"/>
      <c r="F13" s="136"/>
      <c r="G13" s="136"/>
      <c r="H13" s="136"/>
      <c r="I13" s="136"/>
    </row>
    <row r="14" spans="1:9" ht="31.5" customHeight="1">
      <c r="A14" s="137" t="s">
        <v>159</v>
      </c>
      <c r="B14" s="138"/>
      <c r="C14" s="138"/>
      <c r="D14" s="138"/>
      <c r="E14" s="138"/>
      <c r="F14" s="138"/>
      <c r="G14" s="138"/>
      <c r="H14" s="138"/>
      <c r="I14" s="138"/>
    </row>
    <row r="15" spans="1:9" ht="15.75" customHeight="1">
      <c r="A15" s="50"/>
      <c r="B15" s="50"/>
      <c r="C15" s="50"/>
      <c r="D15" s="50"/>
      <c r="E15" s="50"/>
      <c r="F15" s="50"/>
      <c r="G15" s="50"/>
      <c r="H15" s="50"/>
      <c r="I15" s="50"/>
    </row>
    <row r="16" spans="1:9" ht="15.75" customHeight="1">
      <c r="A16" s="139" t="s">
        <v>64</v>
      </c>
      <c r="B16" s="139"/>
      <c r="C16" s="139"/>
      <c r="D16" s="139"/>
      <c r="F16" s="139" t="s">
        <v>63</v>
      </c>
      <c r="G16" s="139"/>
      <c r="H16" s="139"/>
      <c r="I16" s="139"/>
    </row>
    <row r="17" spans="1:14" ht="15.75" customHeight="1">
      <c r="C17" s="134"/>
      <c r="D17" s="134"/>
      <c r="H17" s="134"/>
      <c r="I17" s="134"/>
    </row>
    <row r="18" spans="1:14" ht="15.75" customHeight="1">
      <c r="B18" s="51" t="s">
        <v>62</v>
      </c>
      <c r="C18" s="52">
        <v>44561</v>
      </c>
      <c r="D18" s="52">
        <v>44196</v>
      </c>
      <c r="G18" s="51" t="s">
        <v>62</v>
      </c>
      <c r="H18" s="52">
        <f>C18</f>
        <v>44561</v>
      </c>
      <c r="I18" s="52">
        <v>44196</v>
      </c>
    </row>
    <row r="19" spans="1:14" ht="15.75" customHeight="1">
      <c r="C19" s="52"/>
      <c r="D19" s="52"/>
      <c r="H19" s="52"/>
      <c r="I19" s="52"/>
    </row>
    <row r="20" spans="1:14" ht="15.75" customHeight="1">
      <c r="A20" s="45" t="s">
        <v>61</v>
      </c>
      <c r="C20" s="34">
        <f>C22+C26+C30+C36+C40</f>
        <v>108666.15197396751</v>
      </c>
      <c r="D20" s="34">
        <f>90472.1796927814+1</f>
        <v>90473.179692781399</v>
      </c>
      <c r="E20" s="35"/>
      <c r="F20" s="45" t="s">
        <v>61</v>
      </c>
      <c r="H20" s="36">
        <f>(+H22+H25+H32)-1</f>
        <v>94057.666230000003</v>
      </c>
      <c r="I20" s="36">
        <v>83210.147009999986</v>
      </c>
      <c r="L20" s="53"/>
    </row>
    <row r="21" spans="1:14" ht="15.75" customHeight="1">
      <c r="A21" s="45"/>
      <c r="C21" s="34"/>
      <c r="D21" s="34"/>
      <c r="E21" s="35"/>
      <c r="F21" s="45"/>
      <c r="H21" s="36"/>
      <c r="I21" s="36"/>
      <c r="L21" s="53"/>
    </row>
    <row r="22" spans="1:14" ht="15.75" customHeight="1">
      <c r="A22" s="32" t="s">
        <v>60</v>
      </c>
      <c r="C22" s="34">
        <f>SUM(C23:C24)</f>
        <v>140.88351999999998</v>
      </c>
      <c r="D22" s="34">
        <v>32.131970000000003</v>
      </c>
      <c r="E22" s="35"/>
      <c r="F22" s="32" t="s">
        <v>59</v>
      </c>
      <c r="G22" s="51">
        <v>11</v>
      </c>
      <c r="H22" s="34">
        <f>+H23</f>
        <v>4045.42506</v>
      </c>
      <c r="I22" s="13">
        <v>300</v>
      </c>
    </row>
    <row r="23" spans="1:14" ht="15.75" customHeight="1">
      <c r="A23" s="32" t="s">
        <v>58</v>
      </c>
      <c r="C23" s="35">
        <v>0.28819</v>
      </c>
      <c r="D23" s="35">
        <v>1.82945</v>
      </c>
      <c r="E23" s="35"/>
      <c r="F23" s="32" t="s">
        <v>57</v>
      </c>
      <c r="H23" s="37">
        <v>4045.42506</v>
      </c>
      <c r="I23" s="37">
        <v>300</v>
      </c>
      <c r="K23" s="54"/>
      <c r="L23" s="54"/>
      <c r="M23" s="15"/>
    </row>
    <row r="24" spans="1:14" ht="15.75" customHeight="1">
      <c r="A24" s="32" t="s">
        <v>56</v>
      </c>
      <c r="C24" s="35">
        <v>140.59532999999999</v>
      </c>
      <c r="D24" s="35">
        <v>30.302520000000001</v>
      </c>
      <c r="E24" s="35"/>
      <c r="K24" s="54"/>
      <c r="L24" s="54"/>
      <c r="M24" s="15"/>
    </row>
    <row r="25" spans="1:14" ht="15.75" customHeight="1">
      <c r="C25" s="35"/>
      <c r="D25" s="35"/>
      <c r="E25" s="35"/>
      <c r="F25" s="32" t="s">
        <v>45</v>
      </c>
      <c r="G25" s="51">
        <v>12</v>
      </c>
      <c r="H25" s="13">
        <f>SUM(H26:H30)</f>
        <v>25586.965220000009</v>
      </c>
      <c r="I25" s="13">
        <v>22988.512689999996</v>
      </c>
      <c r="K25" s="54"/>
      <c r="L25" s="54"/>
      <c r="M25" s="55"/>
    </row>
    <row r="26" spans="1:14" ht="15.75" customHeight="1">
      <c r="A26" s="42" t="s">
        <v>37</v>
      </c>
      <c r="B26" s="51">
        <v>5</v>
      </c>
      <c r="C26" s="34">
        <f>SUM(C27:C28)</f>
        <v>27777.903259999974</v>
      </c>
      <c r="D26" s="34">
        <v>5422.5823499999824</v>
      </c>
      <c r="E26" s="35"/>
      <c r="F26" s="56" t="s">
        <v>55</v>
      </c>
      <c r="G26" s="57"/>
      <c r="H26" s="37">
        <v>1558.7598099999998</v>
      </c>
      <c r="I26" s="37">
        <v>4044.6237500000002</v>
      </c>
      <c r="K26" s="54"/>
      <c r="L26" s="54"/>
      <c r="M26" s="14"/>
      <c r="N26" s="58"/>
    </row>
    <row r="27" spans="1:14">
      <c r="A27" s="32" t="s">
        <v>36</v>
      </c>
      <c r="C27" s="35">
        <v>19089.201530000002</v>
      </c>
      <c r="D27" s="35">
        <v>0</v>
      </c>
      <c r="E27" s="35"/>
      <c r="F27" s="32" t="s">
        <v>43</v>
      </c>
      <c r="H27" s="37">
        <v>801.73316</v>
      </c>
      <c r="I27" s="37">
        <v>802.01702999999998</v>
      </c>
      <c r="K27" s="54"/>
      <c r="L27" s="54"/>
      <c r="M27" s="54"/>
    </row>
    <row r="28" spans="1:14">
      <c r="A28" s="32" t="s">
        <v>54</v>
      </c>
      <c r="C28" s="35">
        <v>8688.7017299999716</v>
      </c>
      <c r="D28" s="35">
        <v>5422.5823499999824</v>
      </c>
      <c r="E28" s="35"/>
      <c r="F28" s="32" t="s">
        <v>41</v>
      </c>
      <c r="H28" s="37">
        <v>11997.182200000003</v>
      </c>
      <c r="I28" s="37">
        <v>12835.343739999998</v>
      </c>
      <c r="K28" s="54"/>
      <c r="L28" s="54"/>
      <c r="M28" s="54"/>
    </row>
    <row r="29" spans="1:14">
      <c r="B29" s="32"/>
      <c r="C29" s="35"/>
      <c r="D29" s="35"/>
      <c r="E29" s="35"/>
      <c r="F29" s="32" t="s">
        <v>40</v>
      </c>
      <c r="H29" s="37">
        <v>11229.290050000007</v>
      </c>
      <c r="I29" s="37">
        <v>2553.3302399999998</v>
      </c>
      <c r="K29" s="54"/>
      <c r="L29" s="54"/>
      <c r="M29" s="54"/>
    </row>
    <row r="30" spans="1:14">
      <c r="A30" s="42" t="s">
        <v>27</v>
      </c>
      <c r="B30" s="51">
        <v>6</v>
      </c>
      <c r="C30" s="34">
        <f>C31+C34</f>
        <v>76869.43489396754</v>
      </c>
      <c r="D30" s="34">
        <v>65799.685382781463</v>
      </c>
      <c r="E30" s="35"/>
      <c r="F30" s="32" t="s">
        <v>38</v>
      </c>
      <c r="H30" s="37">
        <v>0</v>
      </c>
      <c r="I30" s="37">
        <v>2754.1979299999998</v>
      </c>
    </row>
    <row r="31" spans="1:14">
      <c r="A31" s="42" t="s">
        <v>53</v>
      </c>
      <c r="C31" s="34">
        <f>SUM(C32:C33)</f>
        <v>85211.14314</v>
      </c>
      <c r="D31" s="34">
        <v>73242.639240000004</v>
      </c>
      <c r="E31" s="35"/>
      <c r="H31" s="37"/>
      <c r="I31" s="37"/>
    </row>
    <row r="32" spans="1:14">
      <c r="A32" s="42" t="s">
        <v>24</v>
      </c>
      <c r="C32" s="35">
        <v>80283.274510000003</v>
      </c>
      <c r="D32" s="35">
        <v>68306.144310000003</v>
      </c>
      <c r="E32" s="35"/>
      <c r="F32" s="32" t="s">
        <v>52</v>
      </c>
      <c r="G32" s="51">
        <v>13</v>
      </c>
      <c r="H32" s="13">
        <f>SUM(H33:H36)</f>
        <v>64426.275949999996</v>
      </c>
      <c r="I32" s="11">
        <v>59933.361069999999</v>
      </c>
      <c r="K32" s="11"/>
      <c r="L32" s="59"/>
      <c r="M32" s="35"/>
      <c r="N32" s="58"/>
    </row>
    <row r="33" spans="1:11">
      <c r="A33" s="42" t="s">
        <v>23</v>
      </c>
      <c r="C33" s="35">
        <v>4927.8686299999999</v>
      </c>
      <c r="D33" s="35">
        <v>4937.4949299999998</v>
      </c>
      <c r="E33" s="35"/>
      <c r="F33" s="32" t="s">
        <v>51</v>
      </c>
      <c r="H33" s="37">
        <v>14999.915640000001</v>
      </c>
      <c r="I33" s="35">
        <v>0</v>
      </c>
      <c r="J33" s="60"/>
    </row>
    <row r="34" spans="1:11">
      <c r="A34" s="42" t="s">
        <v>22</v>
      </c>
      <c r="C34" s="35">
        <v>-8341.7082460324618</v>
      </c>
      <c r="D34" s="8">
        <v>-7442.9538572185402</v>
      </c>
      <c r="E34" s="35"/>
      <c r="F34" s="32" t="s">
        <v>50</v>
      </c>
      <c r="H34" s="37">
        <v>2191.2977999999998</v>
      </c>
      <c r="I34" s="35">
        <v>1363.56277</v>
      </c>
      <c r="K34" s="37"/>
    </row>
    <row r="35" spans="1:11">
      <c r="A35" s="42"/>
      <c r="C35" s="8"/>
      <c r="D35" s="8"/>
      <c r="E35" s="35"/>
      <c r="F35" s="32" t="s">
        <v>49</v>
      </c>
      <c r="H35" s="12">
        <v>33460.294969999995</v>
      </c>
      <c r="I35" s="35">
        <v>48904.529119999999</v>
      </c>
    </row>
    <row r="36" spans="1:11" ht="15.75" customHeight="1">
      <c r="A36" s="32" t="s">
        <v>21</v>
      </c>
      <c r="B36" s="51">
        <v>7</v>
      </c>
      <c r="C36" s="34">
        <f>+C37+C38</f>
        <v>3258.0860799999982</v>
      </c>
      <c r="D36" s="34">
        <v>896.62982000000102</v>
      </c>
      <c r="E36" s="35"/>
      <c r="F36" s="32" t="s">
        <v>48</v>
      </c>
      <c r="H36" s="35">
        <v>13774.767539999999</v>
      </c>
      <c r="I36" s="35">
        <v>9664.2691800000011</v>
      </c>
    </row>
    <row r="37" spans="1:11" ht="15.75" customHeight="1">
      <c r="A37" s="32" t="s">
        <v>47</v>
      </c>
      <c r="C37" s="35">
        <v>3242.0860799999982</v>
      </c>
      <c r="D37" s="35">
        <v>896.62982000000102</v>
      </c>
      <c r="E37" s="35"/>
    </row>
    <row r="38" spans="1:11" ht="15.75" customHeight="1">
      <c r="A38" s="32" t="s">
        <v>19</v>
      </c>
      <c r="C38" s="35">
        <v>16</v>
      </c>
      <c r="D38" s="35"/>
      <c r="E38" s="35"/>
      <c r="F38" s="45" t="s">
        <v>46</v>
      </c>
      <c r="H38" s="11">
        <f>+H40</f>
        <v>78735.916969999962</v>
      </c>
      <c r="I38" s="11">
        <v>65073.956419999995</v>
      </c>
    </row>
    <row r="39" spans="1:11" ht="15.75" customHeight="1">
      <c r="C39" s="35"/>
      <c r="D39" s="35"/>
      <c r="E39" s="35"/>
      <c r="F39" s="45"/>
      <c r="H39" s="11"/>
      <c r="I39" s="11"/>
    </row>
    <row r="40" spans="1:11" ht="15.75" customHeight="1">
      <c r="A40" s="32" t="s">
        <v>18</v>
      </c>
      <c r="C40" s="34">
        <f>SUM(C41:C43)</f>
        <v>619.84421999999995</v>
      </c>
      <c r="D40" s="34">
        <v>18320.781070000001</v>
      </c>
      <c r="E40" s="35"/>
      <c r="F40" s="32" t="s">
        <v>45</v>
      </c>
      <c r="G40" s="51">
        <f>G25</f>
        <v>12</v>
      </c>
      <c r="H40" s="36">
        <f>SUM(H41:H45)+1</f>
        <v>78735.916969999962</v>
      </c>
      <c r="I40" s="36">
        <v>65073.956419999995</v>
      </c>
    </row>
    <row r="41" spans="1:11" ht="15.75" customHeight="1">
      <c r="A41" s="32" t="s">
        <v>17</v>
      </c>
      <c r="B41" s="51">
        <v>8</v>
      </c>
      <c r="C41" s="35">
        <v>0</v>
      </c>
      <c r="D41" s="35">
        <v>27076.820540000001</v>
      </c>
      <c r="E41" s="35"/>
      <c r="F41" s="56" t="s">
        <v>44</v>
      </c>
      <c r="G41" s="57"/>
      <c r="H41" s="37">
        <v>975.67260999999996</v>
      </c>
      <c r="I41" s="37">
        <v>2527.6617199999996</v>
      </c>
    </row>
    <row r="42" spans="1:11" ht="15.75" customHeight="1">
      <c r="A42" s="32" t="s">
        <v>16</v>
      </c>
      <c r="C42" s="8">
        <v>0</v>
      </c>
      <c r="D42" s="8">
        <v>-9170.9413299999997</v>
      </c>
      <c r="E42" s="35"/>
      <c r="F42" s="56" t="s">
        <v>43</v>
      </c>
      <c r="G42" s="57"/>
      <c r="H42" s="37">
        <v>66.785070000000005</v>
      </c>
      <c r="I42" s="37">
        <v>868.21070999999995</v>
      </c>
    </row>
    <row r="43" spans="1:11" ht="15.75" customHeight="1">
      <c r="A43" s="32" t="s">
        <v>42</v>
      </c>
      <c r="C43" s="35">
        <v>619.84421999999995</v>
      </c>
      <c r="D43" s="35">
        <v>414.90186000000006</v>
      </c>
      <c r="E43" s="35"/>
      <c r="F43" s="56" t="s">
        <v>41</v>
      </c>
      <c r="G43" s="57"/>
      <c r="H43" s="37">
        <v>28066.628760000003</v>
      </c>
      <c r="I43" s="37">
        <v>34782.886390000007</v>
      </c>
    </row>
    <row r="44" spans="1:11" ht="15.75" customHeight="1">
      <c r="C44" s="35"/>
      <c r="D44" s="35"/>
      <c r="E44" s="61"/>
      <c r="F44" s="32" t="s">
        <v>40</v>
      </c>
      <c r="G44" s="57"/>
      <c r="H44" s="37">
        <v>49625.830529999956</v>
      </c>
      <c r="I44" s="37">
        <v>20052.148669999995</v>
      </c>
    </row>
    <row r="45" spans="1:11" ht="15.75" customHeight="1">
      <c r="A45" s="45" t="s">
        <v>39</v>
      </c>
      <c r="C45" s="34">
        <f>C46+C54+C60+C64</f>
        <v>554271.27721453237</v>
      </c>
      <c r="D45" s="34">
        <f>526895.927857519-1</f>
        <v>526894.92785751901</v>
      </c>
      <c r="E45" s="35"/>
      <c r="F45" s="32" t="s">
        <v>38</v>
      </c>
      <c r="H45" s="37">
        <v>0</v>
      </c>
      <c r="I45" s="37">
        <v>6843.0489299999999</v>
      </c>
    </row>
    <row r="46" spans="1:11" ht="15.75" customHeight="1">
      <c r="A46" s="32" t="s">
        <v>37</v>
      </c>
      <c r="B46" s="51">
        <f>B26</f>
        <v>5</v>
      </c>
      <c r="C46" s="34">
        <f>SUM(C47:C52)</f>
        <v>318044.37677849998</v>
      </c>
      <c r="D46" s="34">
        <v>306217.06579030002</v>
      </c>
      <c r="E46" s="35"/>
    </row>
    <row r="47" spans="1:11" ht="15.75" customHeight="1">
      <c r="A47" s="32" t="s">
        <v>36</v>
      </c>
      <c r="C47" s="35">
        <v>199956.16529850001</v>
      </c>
      <c r="D47" s="35">
        <v>50027.374231500005</v>
      </c>
      <c r="E47" s="35"/>
      <c r="F47" s="51" t="s">
        <v>35</v>
      </c>
      <c r="G47" s="51">
        <v>14</v>
      </c>
      <c r="H47" s="11">
        <f>(+H50+H53+H55)</f>
        <v>498023.61595000001</v>
      </c>
      <c r="I47" s="11">
        <v>478553.56205000001</v>
      </c>
      <c r="K47" s="37"/>
    </row>
    <row r="48" spans="1:11" ht="15.75" customHeight="1">
      <c r="A48" s="32" t="s">
        <v>34</v>
      </c>
      <c r="C48" s="35">
        <v>31527.286899999999</v>
      </c>
      <c r="D48" s="35">
        <v>11163.106658799999</v>
      </c>
      <c r="E48" s="35"/>
      <c r="F48" s="51"/>
      <c r="H48" s="11"/>
      <c r="I48" s="11"/>
      <c r="K48" s="37"/>
    </row>
    <row r="49" spans="1:14" ht="15.75" customHeight="1">
      <c r="A49" s="32" t="s">
        <v>156</v>
      </c>
      <c r="C49" s="35">
        <v>29166.58756</v>
      </c>
      <c r="D49" s="35">
        <v>206642.21103000001</v>
      </c>
      <c r="E49" s="35"/>
      <c r="F49" s="51"/>
      <c r="H49" s="11"/>
      <c r="I49" s="11"/>
      <c r="K49" s="37"/>
    </row>
    <row r="50" spans="1:14" ht="15.75" customHeight="1">
      <c r="A50" s="32" t="s">
        <v>33</v>
      </c>
      <c r="C50" s="35">
        <v>56354.259239999992</v>
      </c>
      <c r="D50" s="35">
        <v>37452.016810000001</v>
      </c>
      <c r="E50" s="35"/>
      <c r="F50" s="42" t="s">
        <v>32</v>
      </c>
      <c r="H50" s="37">
        <f>+H51</f>
        <v>479504.09772000002</v>
      </c>
      <c r="I50" s="37">
        <v>479504.09772000002</v>
      </c>
      <c r="K50" s="37"/>
    </row>
    <row r="51" spans="1:14" ht="15.75" customHeight="1">
      <c r="A51" s="32" t="s">
        <v>31</v>
      </c>
      <c r="C51" s="35">
        <v>480.90027000000003</v>
      </c>
      <c r="D51" s="35">
        <v>397.59520000000003</v>
      </c>
      <c r="E51" s="35"/>
      <c r="F51" s="42" t="s">
        <v>30</v>
      </c>
      <c r="H51" s="37">
        <v>479504.09772000002</v>
      </c>
      <c r="I51" s="37">
        <v>479504.09772000002</v>
      </c>
      <c r="K51" s="62"/>
    </row>
    <row r="52" spans="1:14" ht="15.75" customHeight="1">
      <c r="A52" s="32" t="s">
        <v>29</v>
      </c>
      <c r="C52" s="35">
        <v>559.17750999999998</v>
      </c>
      <c r="D52" s="35">
        <v>534.76186000000052</v>
      </c>
      <c r="E52" s="35"/>
      <c r="K52" s="37"/>
      <c r="M52" s="61"/>
      <c r="N52" s="58"/>
    </row>
    <row r="53" spans="1:14" ht="15.75" customHeight="1">
      <c r="C53" s="35"/>
      <c r="D53" s="35"/>
      <c r="E53" s="35"/>
      <c r="F53" s="32" t="s">
        <v>28</v>
      </c>
      <c r="H53" s="37">
        <v>18519.518230000001</v>
      </c>
      <c r="I53" s="37">
        <v>0</v>
      </c>
      <c r="K53" s="37"/>
      <c r="M53" s="61"/>
      <c r="N53" s="58"/>
    </row>
    <row r="54" spans="1:14" ht="15.75" customHeight="1">
      <c r="A54" s="42" t="s">
        <v>27</v>
      </c>
      <c r="B54" s="51">
        <f>B30</f>
        <v>6</v>
      </c>
      <c r="C54" s="34">
        <f>C55+C58-1</f>
        <v>214735.56283603239</v>
      </c>
      <c r="D54" s="34">
        <v>218189.47038721855</v>
      </c>
      <c r="E54" s="35"/>
      <c r="K54" s="37"/>
    </row>
    <row r="55" spans="1:14" ht="15.75" customHeight="1">
      <c r="A55" s="32" t="s">
        <v>26</v>
      </c>
      <c r="C55" s="34">
        <f>SUM(C56:C57)</f>
        <v>229197.36121999993</v>
      </c>
      <c r="D55" s="34">
        <v>230962.44144000002</v>
      </c>
      <c r="E55" s="35"/>
      <c r="F55" s="32" t="s">
        <v>25</v>
      </c>
      <c r="H55" s="10"/>
      <c r="I55" s="37">
        <v>-949.53567000000203</v>
      </c>
      <c r="K55" s="37"/>
    </row>
    <row r="56" spans="1:14" ht="15.75" customHeight="1">
      <c r="A56" s="32" t="s">
        <v>24</v>
      </c>
      <c r="C56" s="35">
        <v>220110.35054999994</v>
      </c>
      <c r="D56" s="35">
        <v>217572.07931000003</v>
      </c>
      <c r="E56" s="35"/>
      <c r="K56" s="37"/>
    </row>
    <row r="57" spans="1:14" ht="15.75" customHeight="1">
      <c r="A57" s="32" t="s">
        <v>23</v>
      </c>
      <c r="C57" s="35">
        <v>9087.010669999996</v>
      </c>
      <c r="D57" s="35">
        <v>13390.362130000003</v>
      </c>
      <c r="E57" s="35"/>
      <c r="H57" s="4"/>
      <c r="I57" s="37"/>
      <c r="K57" s="37"/>
    </row>
    <row r="58" spans="1:14" ht="15.75" customHeight="1">
      <c r="A58" s="42" t="s">
        <v>22</v>
      </c>
      <c r="C58" s="35">
        <v>-14460.798383967538</v>
      </c>
      <c r="D58" s="35">
        <v>-12772.971052781479</v>
      </c>
      <c r="E58" s="35"/>
      <c r="H58" s="4"/>
      <c r="I58" s="37"/>
      <c r="K58" s="37"/>
    </row>
    <row r="59" spans="1:14" ht="15.75" customHeight="1">
      <c r="A59" s="42"/>
      <c r="C59" s="35"/>
      <c r="D59" s="35"/>
      <c r="E59" s="35"/>
      <c r="H59" s="4"/>
      <c r="I59" s="37"/>
      <c r="K59" s="37"/>
    </row>
    <row r="60" spans="1:14" ht="15.75" customHeight="1">
      <c r="A60" s="32" t="s">
        <v>21</v>
      </c>
      <c r="B60" s="51">
        <f>B36</f>
        <v>7</v>
      </c>
      <c r="C60" s="34">
        <f>SUM(C61:C62)</f>
        <v>4274.0142500000002</v>
      </c>
      <c r="D60" s="34">
        <v>2489.3916799999997</v>
      </c>
      <c r="E60" s="35"/>
      <c r="H60" s="4"/>
      <c r="I60" s="37"/>
      <c r="K60" s="37"/>
    </row>
    <row r="61" spans="1:14" ht="15.75" customHeight="1">
      <c r="A61" s="32" t="s">
        <v>20</v>
      </c>
      <c r="C61" s="35">
        <v>3738.0380300000002</v>
      </c>
      <c r="D61" s="35">
        <v>1937.0769299999997</v>
      </c>
      <c r="E61" s="35"/>
      <c r="H61" s="4"/>
      <c r="I61" s="37"/>
      <c r="K61" s="37"/>
    </row>
    <row r="62" spans="1:14" ht="15.75" customHeight="1">
      <c r="A62" s="32" t="s">
        <v>19</v>
      </c>
      <c r="C62" s="35">
        <v>535.97622000000013</v>
      </c>
      <c r="D62" s="35">
        <v>552.31475</v>
      </c>
      <c r="E62" s="35"/>
      <c r="H62" s="4"/>
      <c r="I62" s="37"/>
      <c r="K62" s="37"/>
    </row>
    <row r="63" spans="1:14" ht="15.75" customHeight="1">
      <c r="A63" s="42"/>
      <c r="C63" s="35"/>
      <c r="D63" s="35"/>
      <c r="E63" s="35"/>
      <c r="H63" s="4"/>
      <c r="I63" s="37"/>
      <c r="K63" s="37"/>
    </row>
    <row r="64" spans="1:14" ht="15.75" customHeight="1">
      <c r="A64" s="32" t="s">
        <v>18</v>
      </c>
      <c r="C64" s="34">
        <f>SUM(C65:C67)</f>
        <v>17217.323349999999</v>
      </c>
      <c r="D64" s="63"/>
      <c r="E64" s="35"/>
      <c r="H64" s="4"/>
      <c r="I64" s="37"/>
      <c r="K64" s="37"/>
    </row>
    <row r="65" spans="1:11" ht="15.75" customHeight="1">
      <c r="A65" s="32" t="s">
        <v>17</v>
      </c>
      <c r="B65" s="51">
        <v>8</v>
      </c>
      <c r="C65" s="35">
        <f>26486.90882+294.95586</f>
        <v>26781.864679999999</v>
      </c>
      <c r="D65" s="61"/>
      <c r="E65" s="35"/>
      <c r="H65" s="4"/>
      <c r="I65" s="37"/>
      <c r="K65" s="37"/>
    </row>
    <row r="66" spans="1:11" ht="15.75" customHeight="1">
      <c r="A66" s="32" t="s">
        <v>16</v>
      </c>
      <c r="C66" s="8">
        <v>-9564.54133</v>
      </c>
      <c r="D66" s="9"/>
      <c r="E66" s="35"/>
      <c r="H66" s="4"/>
      <c r="I66" s="37"/>
      <c r="K66" s="37"/>
    </row>
    <row r="67" spans="1:11" ht="15.75" customHeight="1">
      <c r="A67" s="42"/>
      <c r="C67" s="35"/>
      <c r="D67" s="35"/>
      <c r="E67" s="35"/>
      <c r="H67" s="4"/>
      <c r="I67" s="37"/>
      <c r="K67" s="37"/>
    </row>
    <row r="68" spans="1:11" ht="15.75" customHeight="1">
      <c r="A68" s="45" t="s">
        <v>15</v>
      </c>
      <c r="C68" s="34">
        <f>C69+C76+1</f>
        <v>7881.3531900000016</v>
      </c>
      <c r="D68" s="34">
        <v>9482.2846699999991</v>
      </c>
      <c r="E68" s="35"/>
      <c r="H68" s="4"/>
      <c r="I68" s="37"/>
      <c r="K68" s="37"/>
    </row>
    <row r="69" spans="1:11" ht="15.75" customHeight="1">
      <c r="A69" s="42" t="s">
        <v>14</v>
      </c>
      <c r="B69" s="51">
        <v>9</v>
      </c>
      <c r="C69" s="34">
        <f>SUM(C70:C75)</f>
        <v>2310.6872600000024</v>
      </c>
      <c r="D69" s="34">
        <v>2649.52988</v>
      </c>
      <c r="E69" s="35"/>
      <c r="F69" s="64"/>
      <c r="G69" s="65"/>
      <c r="H69" s="4"/>
      <c r="I69" s="37"/>
    </row>
    <row r="70" spans="1:11" ht="15.75" customHeight="1">
      <c r="A70" s="32" t="s">
        <v>13</v>
      </c>
      <c r="C70" s="35">
        <v>8864.9416300000012</v>
      </c>
      <c r="D70" s="35">
        <v>8864.9416300000012</v>
      </c>
      <c r="E70" s="35"/>
      <c r="F70" s="6"/>
      <c r="G70" s="5"/>
      <c r="H70" s="4"/>
      <c r="I70" s="37"/>
    </row>
    <row r="71" spans="1:11" ht="15.75" customHeight="1">
      <c r="A71" s="32" t="s">
        <v>12</v>
      </c>
      <c r="C71" s="35">
        <v>5.6943400000000004</v>
      </c>
      <c r="D71" s="35">
        <v>5.6943400000000004</v>
      </c>
      <c r="E71" s="35"/>
      <c r="F71" s="6"/>
      <c r="G71" s="5"/>
      <c r="H71" s="4"/>
      <c r="I71" s="37"/>
    </row>
    <row r="72" spans="1:11" ht="15.75" customHeight="1">
      <c r="A72" s="32" t="s">
        <v>11</v>
      </c>
      <c r="C72" s="35">
        <v>920.31873999999993</v>
      </c>
      <c r="D72" s="35">
        <v>915.68673999999999</v>
      </c>
      <c r="E72" s="35"/>
      <c r="F72" s="6"/>
      <c r="G72" s="5"/>
      <c r="H72" s="4"/>
      <c r="I72" s="37"/>
    </row>
    <row r="73" spans="1:11" ht="15.75" customHeight="1">
      <c r="A73" s="32" t="s">
        <v>10</v>
      </c>
      <c r="C73" s="35">
        <v>49.58135</v>
      </c>
      <c r="D73" s="35">
        <v>49.58135</v>
      </c>
      <c r="E73" s="35"/>
      <c r="F73" s="6"/>
      <c r="G73" s="5"/>
      <c r="H73" s="4"/>
      <c r="I73" s="37"/>
    </row>
    <row r="74" spans="1:11" ht="15.75" customHeight="1">
      <c r="A74" s="32" t="s">
        <v>9</v>
      </c>
      <c r="C74" s="35">
        <v>2068.0811899999999</v>
      </c>
      <c r="D74" s="35">
        <v>2068.0811899999999</v>
      </c>
      <c r="E74" s="35"/>
      <c r="F74" s="6"/>
      <c r="G74" s="5"/>
      <c r="H74" s="4"/>
      <c r="I74" s="37"/>
    </row>
    <row r="75" spans="1:11" ht="15.75" customHeight="1">
      <c r="A75" s="32" t="s">
        <v>8</v>
      </c>
      <c r="C75" s="35">
        <v>-9597.9299900000005</v>
      </c>
      <c r="D75" s="35">
        <v>-9255.4553700000015</v>
      </c>
      <c r="E75" s="35"/>
      <c r="F75" s="6"/>
      <c r="G75" s="5"/>
      <c r="H75" s="4"/>
      <c r="I75" s="37"/>
    </row>
    <row r="76" spans="1:11" ht="15.75" customHeight="1">
      <c r="A76" s="32" t="s">
        <v>7</v>
      </c>
      <c r="B76" s="51">
        <v>10</v>
      </c>
      <c r="C76" s="34">
        <f>SUM(C77:C78)-1</f>
        <v>5569.6659299999992</v>
      </c>
      <c r="D76" s="34">
        <v>6831.754789999999</v>
      </c>
      <c r="E76" s="35"/>
      <c r="F76" s="6"/>
      <c r="G76" s="5"/>
      <c r="H76" s="4"/>
      <c r="I76" s="37"/>
    </row>
    <row r="77" spans="1:11" ht="15.75" customHeight="1">
      <c r="A77" s="32" t="s">
        <v>6</v>
      </c>
      <c r="C77" s="35">
        <v>14316.396419999999</v>
      </c>
      <c r="D77" s="35">
        <v>14248.896419999999</v>
      </c>
      <c r="E77" s="35"/>
      <c r="F77" s="6"/>
      <c r="G77" s="5"/>
      <c r="H77" s="4"/>
      <c r="I77" s="37"/>
    </row>
    <row r="78" spans="1:11" ht="15.75" customHeight="1">
      <c r="A78" s="32" t="s">
        <v>5</v>
      </c>
      <c r="C78" s="8">
        <v>-8745.7304899999999</v>
      </c>
      <c r="D78" s="8">
        <v>-7417.1416300000001</v>
      </c>
      <c r="E78" s="35"/>
      <c r="F78" s="6"/>
      <c r="G78" s="5"/>
      <c r="H78" s="4"/>
      <c r="I78" s="37"/>
    </row>
    <row r="79" spans="1:11" ht="15.75" customHeight="1">
      <c r="B79" s="32"/>
      <c r="C79" s="35"/>
      <c r="D79" s="35"/>
      <c r="E79" s="35"/>
      <c r="F79" s="6"/>
      <c r="G79" s="5"/>
      <c r="H79" s="4"/>
      <c r="I79" s="37"/>
    </row>
    <row r="80" spans="1:11" ht="15.75" customHeight="1">
      <c r="C80" s="7"/>
      <c r="E80" s="35"/>
      <c r="F80" s="6"/>
      <c r="G80" s="5"/>
      <c r="H80" s="4"/>
      <c r="I80" s="37"/>
    </row>
    <row r="81" spans="1:10" ht="15.75" customHeight="1">
      <c r="A81" s="45" t="s">
        <v>4</v>
      </c>
      <c r="C81" s="3">
        <f>+C68+C45+C20-1</f>
        <v>670817.78237849998</v>
      </c>
      <c r="D81" s="3">
        <v>626850.39222029992</v>
      </c>
      <c r="E81" s="35"/>
      <c r="F81" s="45" t="s">
        <v>4</v>
      </c>
      <c r="H81" s="3">
        <f>SUM(H20+H38+H47)+1</f>
        <v>670818.19915</v>
      </c>
      <c r="I81" s="3">
        <v>626850.39223</v>
      </c>
    </row>
    <row r="82" spans="1:10" ht="15.75" customHeight="1">
      <c r="C82" s="66"/>
      <c r="D82" s="67"/>
      <c r="E82" s="68"/>
      <c r="F82" s="68"/>
      <c r="I82" s="1"/>
    </row>
    <row r="83" spans="1:10" ht="15.75" customHeight="1">
      <c r="A83" s="51" t="s">
        <v>3</v>
      </c>
      <c r="C83" s="69"/>
      <c r="D83" s="68"/>
      <c r="E83" s="68"/>
      <c r="F83" s="68"/>
      <c r="H83" s="28"/>
      <c r="I83" s="1"/>
    </row>
    <row r="84" spans="1:10" ht="15.75" customHeight="1">
      <c r="A84" s="51"/>
      <c r="C84" s="69"/>
      <c r="D84" s="68"/>
      <c r="E84" s="68"/>
      <c r="F84" s="68"/>
      <c r="H84" s="2"/>
      <c r="I84" s="1"/>
    </row>
    <row r="85" spans="1:10" ht="15.75" customHeight="1">
      <c r="A85" s="51"/>
      <c r="C85" s="69"/>
      <c r="D85" s="68"/>
      <c r="E85" s="68"/>
      <c r="F85" s="68"/>
      <c r="H85" s="29"/>
      <c r="I85" s="1"/>
      <c r="J85" s="30"/>
    </row>
    <row r="86" spans="1:10" ht="15.75" customHeight="1">
      <c r="A86" s="45"/>
      <c r="C86" s="69"/>
      <c r="D86" s="68"/>
      <c r="E86" s="68"/>
      <c r="F86" s="68"/>
      <c r="J86" s="33"/>
    </row>
    <row r="87" spans="1:10">
      <c r="A87" s="68"/>
      <c r="C87" s="69"/>
      <c r="D87" s="68"/>
      <c r="G87" s="70"/>
    </row>
    <row r="88" spans="1:10">
      <c r="A88" s="51" t="s">
        <v>152</v>
      </c>
      <c r="D88" s="135" t="s">
        <v>67</v>
      </c>
      <c r="E88" s="135"/>
      <c r="F88" s="135"/>
    </row>
    <row r="89" spans="1:10">
      <c r="A89" s="42" t="s">
        <v>96</v>
      </c>
      <c r="B89" s="72"/>
      <c r="C89" s="73"/>
      <c r="D89" s="74" t="s">
        <v>151</v>
      </c>
    </row>
    <row r="90" spans="1:10" ht="19.5" customHeight="1">
      <c r="A90" s="75" t="s">
        <v>95</v>
      </c>
      <c r="B90" s="72"/>
      <c r="C90" s="73"/>
      <c r="D90" s="76" t="s">
        <v>153</v>
      </c>
    </row>
  </sheetData>
  <sheetProtection selectLockedCells="1" selectUnlockedCells="1"/>
  <mergeCells count="8">
    <mergeCell ref="C17:D17"/>
    <mergeCell ref="H17:I17"/>
    <mergeCell ref="D88:F88"/>
    <mergeCell ref="A12:I12"/>
    <mergeCell ref="A13:I13"/>
    <mergeCell ref="A14:I14"/>
    <mergeCell ref="A16:D16"/>
    <mergeCell ref="F16:I16"/>
  </mergeCells>
  <pageMargins left="0.25" right="0.25" top="0.75" bottom="0.75" header="0.3" footer="0.3"/>
  <pageSetup paperSize="9" scale="49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CED1B-CD0E-4240-BFF8-6C472E23A90A}">
  <sheetPr>
    <tabColor indexed="14"/>
    <pageSetUpPr fitToPage="1"/>
  </sheetPr>
  <dimension ref="A7:F69"/>
  <sheetViews>
    <sheetView showGridLines="0" zoomScale="80" zoomScaleNormal="80" zoomScaleSheetLayoutView="100" workbookViewId="0">
      <selection sqref="A1:XFD1048576"/>
    </sheetView>
  </sheetViews>
  <sheetFormatPr defaultRowHeight="12.75"/>
  <cols>
    <col min="1" max="1" width="53.7109375" style="32" customWidth="1"/>
    <col min="2" max="2" width="16.28515625" style="32" bestFit="1" customWidth="1"/>
    <col min="3" max="3" width="3.7109375" style="32" customWidth="1"/>
    <col min="4" max="4" width="15.7109375" style="77" customWidth="1"/>
    <col min="5" max="5" width="3.7109375" style="77" customWidth="1"/>
    <col min="6" max="6" width="15.7109375" style="32" customWidth="1"/>
    <col min="7" max="16384" width="9.140625" style="32"/>
  </cols>
  <sheetData>
    <row r="7" spans="1:6" ht="46.5" customHeight="1"/>
    <row r="8" spans="1:6" ht="15.75" customHeight="1">
      <c r="A8" s="139" t="s">
        <v>66</v>
      </c>
      <c r="B8" s="139"/>
      <c r="C8" s="139"/>
      <c r="D8" s="139"/>
      <c r="E8" s="139"/>
      <c r="F8" s="139"/>
    </row>
    <row r="9" spans="1:6" ht="15.75" customHeight="1">
      <c r="A9" s="139" t="s">
        <v>65</v>
      </c>
      <c r="B9" s="139"/>
      <c r="C9" s="139"/>
      <c r="D9" s="139"/>
      <c r="E9" s="139"/>
      <c r="F9" s="139"/>
    </row>
    <row r="10" spans="1:6" ht="30" customHeight="1">
      <c r="A10" s="141" t="s">
        <v>154</v>
      </c>
      <c r="B10" s="139"/>
      <c r="C10" s="139"/>
      <c r="D10" s="139"/>
      <c r="E10" s="139"/>
      <c r="F10" s="139"/>
    </row>
    <row r="11" spans="1:6" ht="15.75" customHeight="1">
      <c r="A11" s="78"/>
      <c r="B11" s="78"/>
      <c r="C11" s="78"/>
      <c r="D11" s="78"/>
      <c r="E11" s="78"/>
      <c r="F11" s="78"/>
    </row>
    <row r="12" spans="1:6" ht="15.75" customHeight="1">
      <c r="A12" s="78"/>
      <c r="B12" s="78"/>
      <c r="C12" s="78"/>
      <c r="D12" s="78"/>
      <c r="E12" s="78"/>
      <c r="F12" s="78"/>
    </row>
    <row r="13" spans="1:6" ht="15.75" customHeight="1">
      <c r="A13" s="78"/>
      <c r="B13" s="79" t="s">
        <v>92</v>
      </c>
      <c r="D13" s="142" t="s">
        <v>91</v>
      </c>
      <c r="E13" s="142"/>
      <c r="F13" s="142"/>
    </row>
    <row r="14" spans="1:6" ht="15.75" customHeight="1">
      <c r="B14" s="79" t="s">
        <v>90</v>
      </c>
      <c r="D14" s="52">
        <f>BALANCO!$C$18</f>
        <v>44561</v>
      </c>
      <c r="F14" s="52">
        <f>BALANCO!$D$18</f>
        <v>44196</v>
      </c>
    </row>
    <row r="15" spans="1:6" ht="12.75" customHeight="1"/>
    <row r="16" spans="1:6" ht="15.75" customHeight="1">
      <c r="A16" s="45" t="s">
        <v>89</v>
      </c>
      <c r="B16" s="38">
        <f>SUM(B17:B19)</f>
        <v>24359.247110000004</v>
      </c>
      <c r="D16" s="38">
        <f>SUM(D17:D19)</f>
        <v>60552.074180000003</v>
      </c>
      <c r="E16" s="80"/>
      <c r="F16" s="38">
        <v>31418.781769999994</v>
      </c>
    </row>
    <row r="17" spans="1:6" ht="15.75" customHeight="1">
      <c r="A17" s="32" t="s">
        <v>88</v>
      </c>
      <c r="B17" s="39">
        <v>16375.273719999999</v>
      </c>
      <c r="D17" s="39">
        <v>27018.858529999998</v>
      </c>
      <c r="E17" s="39"/>
      <c r="F17" s="39">
        <v>19049.861149999997</v>
      </c>
    </row>
    <row r="18" spans="1:6" ht="15.75" customHeight="1">
      <c r="A18" s="32" t="s">
        <v>87</v>
      </c>
      <c r="B18" s="39">
        <v>7829.2703900000051</v>
      </c>
      <c r="D18" s="39">
        <v>33344.266070000005</v>
      </c>
      <c r="E18" s="39"/>
      <c r="F18" s="39">
        <v>12204.401459999997</v>
      </c>
    </row>
    <row r="19" spans="1:6" ht="15.75" customHeight="1">
      <c r="A19" s="32" t="s">
        <v>157</v>
      </c>
      <c r="B19" s="39">
        <v>154.70300000000009</v>
      </c>
      <c r="D19" s="39">
        <v>188.94958000000008</v>
      </c>
      <c r="E19" s="39"/>
      <c r="F19" s="39">
        <v>164.51915999999991</v>
      </c>
    </row>
    <row r="20" spans="1:6" ht="15.75" customHeight="1">
      <c r="B20" s="39"/>
      <c r="D20" s="39"/>
      <c r="E20" s="39"/>
      <c r="F20" s="39"/>
    </row>
    <row r="21" spans="1:6" ht="15.75" customHeight="1">
      <c r="A21" s="45" t="s">
        <v>86</v>
      </c>
      <c r="B21" s="38">
        <f>SUM(B22:B23)</f>
        <v>-5432.368840000001</v>
      </c>
      <c r="D21" s="38">
        <f>SUM(D22:D23)-1</f>
        <v>-11086.18694</v>
      </c>
      <c r="E21" s="38"/>
      <c r="F21" s="38">
        <v>-5625.2655299999988</v>
      </c>
    </row>
    <row r="22" spans="1:6" ht="15.75" customHeight="1">
      <c r="A22" s="56" t="s">
        <v>85</v>
      </c>
      <c r="B22" s="40">
        <v>-3500.08896</v>
      </c>
      <c r="D22" s="40">
        <v>-5261.5961500000003</v>
      </c>
      <c r="E22" s="40"/>
      <c r="F22" s="40">
        <v>-2598.0400099999997</v>
      </c>
    </row>
    <row r="23" spans="1:6" ht="15.75" customHeight="1">
      <c r="A23" s="32" t="s">
        <v>84</v>
      </c>
      <c r="B23" s="40">
        <v>-1932.2798800000005</v>
      </c>
      <c r="D23" s="40">
        <v>-5823.5907900000002</v>
      </c>
      <c r="E23" s="40"/>
      <c r="F23" s="40">
        <v>-3027.2255199999995</v>
      </c>
    </row>
    <row r="24" spans="1:6" ht="15.75" customHeight="1">
      <c r="B24" s="40"/>
      <c r="D24" s="40"/>
      <c r="E24" s="40"/>
      <c r="F24" s="40"/>
    </row>
    <row r="25" spans="1:6" ht="15.75" customHeight="1">
      <c r="A25" s="45" t="s">
        <v>83</v>
      </c>
      <c r="B25" s="38">
        <f>B16+B21</f>
        <v>18926.878270000001</v>
      </c>
      <c r="D25" s="38">
        <f>D16+D21</f>
        <v>49465.887240000004</v>
      </c>
      <c r="E25" s="80"/>
      <c r="F25" s="38">
        <v>25793.516239999997</v>
      </c>
    </row>
    <row r="26" spans="1:6" ht="15.75" customHeight="1">
      <c r="B26" s="39"/>
      <c r="D26" s="39"/>
      <c r="E26" s="39"/>
      <c r="F26" s="39"/>
    </row>
    <row r="27" spans="1:6" ht="15.75" customHeight="1">
      <c r="A27" s="45" t="s">
        <v>82</v>
      </c>
      <c r="B27" s="38">
        <f>SUM(B28:B33)+2</f>
        <v>-399.85028000000381</v>
      </c>
      <c r="D27" s="38">
        <f>SUM(D28:D33)-1</f>
        <v>-11145.399700000005</v>
      </c>
      <c r="E27" s="38"/>
      <c r="F27" s="38">
        <v>-24638.641240000001</v>
      </c>
    </row>
    <row r="28" spans="1:6" ht="15.75" customHeight="1">
      <c r="A28" s="32" t="s">
        <v>81</v>
      </c>
      <c r="B28" s="40">
        <v>22206.635279999995</v>
      </c>
      <c r="D28" s="40">
        <v>29725.152179999997</v>
      </c>
      <c r="E28" s="39"/>
      <c r="F28" s="40">
        <v>13954.511299999998</v>
      </c>
    </row>
    <row r="29" spans="1:6" ht="15.75" customHeight="1">
      <c r="A29" s="32" t="s">
        <v>80</v>
      </c>
      <c r="B29" s="40">
        <v>-16350.482749999997</v>
      </c>
      <c r="D29" s="40">
        <v>-30837.7225</v>
      </c>
      <c r="E29" s="20"/>
      <c r="F29" s="40">
        <v>-29101.544810000003</v>
      </c>
    </row>
    <row r="30" spans="1:6" ht="15.75" customHeight="1">
      <c r="A30" s="32" t="s">
        <v>79</v>
      </c>
      <c r="B30" s="40">
        <v>-3935.3541000000009</v>
      </c>
      <c r="D30" s="40">
        <v>-7502.1926700000004</v>
      </c>
      <c r="E30" s="20"/>
      <c r="F30" s="40">
        <v>-7688.6360900000009</v>
      </c>
    </row>
    <row r="31" spans="1:6" ht="15.75" customHeight="1">
      <c r="A31" s="32" t="s">
        <v>78</v>
      </c>
      <c r="B31" s="40">
        <v>-2639.42263</v>
      </c>
      <c r="D31" s="40">
        <v>-3908.9770600000002</v>
      </c>
      <c r="E31" s="40"/>
      <c r="F31" s="40">
        <v>-2540.2216999999996</v>
      </c>
    </row>
    <row r="32" spans="1:6" ht="15.75" customHeight="1">
      <c r="A32" s="42" t="s">
        <v>77</v>
      </c>
      <c r="B32" s="40">
        <v>319.52736999999956</v>
      </c>
      <c r="D32" s="40">
        <v>1399.1737199999995</v>
      </c>
      <c r="E32" s="39"/>
      <c r="F32" s="40">
        <v>1504.1787900000002</v>
      </c>
    </row>
    <row r="33" spans="1:6" ht="15.75" customHeight="1">
      <c r="A33" s="42" t="s">
        <v>76</v>
      </c>
      <c r="B33" s="40">
        <v>-2.7534500000000008</v>
      </c>
      <c r="D33" s="40">
        <v>-19.833370000000002</v>
      </c>
      <c r="E33" s="20"/>
      <c r="F33" s="40">
        <v>-766.92872999999997</v>
      </c>
    </row>
    <row r="34" spans="1:6" ht="15.75" customHeight="1">
      <c r="A34" s="42"/>
      <c r="B34" s="40"/>
      <c r="D34" s="40"/>
      <c r="E34" s="39"/>
      <c r="F34" s="40"/>
    </row>
    <row r="35" spans="1:6" ht="15.75" customHeight="1">
      <c r="A35" s="45" t="s">
        <v>75</v>
      </c>
      <c r="B35" s="38">
        <f>B25+B27</f>
        <v>18527.027989999999</v>
      </c>
      <c r="D35" s="38">
        <f>D25+D27+1</f>
        <v>38321.487540000002</v>
      </c>
      <c r="E35" s="38"/>
      <c r="F35" s="38">
        <v>1154.8749999999891</v>
      </c>
    </row>
    <row r="36" spans="1:6" ht="15.75" customHeight="1">
      <c r="A36" s="45"/>
      <c r="B36" s="39"/>
      <c r="D36" s="39"/>
      <c r="E36" s="39"/>
      <c r="F36" s="39"/>
    </row>
    <row r="37" spans="1:6" ht="15.75" customHeight="1">
      <c r="A37" s="45" t="s">
        <v>74</v>
      </c>
      <c r="B37" s="20">
        <v>-1320.9620399999999</v>
      </c>
      <c r="D37" s="20">
        <v>-298.56204000000002</v>
      </c>
      <c r="E37" s="20"/>
      <c r="F37" s="20">
        <v>-2898.9906599999999</v>
      </c>
    </row>
    <row r="38" spans="1:6" ht="15.75" customHeight="1">
      <c r="A38" s="45"/>
      <c r="B38" s="39"/>
      <c r="D38" s="39"/>
      <c r="E38" s="39"/>
      <c r="F38" s="39"/>
    </row>
    <row r="39" spans="1:6" ht="15.75" customHeight="1">
      <c r="A39" s="51" t="s">
        <v>73</v>
      </c>
      <c r="B39" s="40">
        <v>17206.065949999997</v>
      </c>
      <c r="D39" s="40">
        <v>38021.925500000005</v>
      </c>
      <c r="E39" s="39"/>
      <c r="F39" s="40">
        <v>-1744.1156600000108</v>
      </c>
    </row>
    <row r="40" spans="1:6" ht="15.75" customHeight="1">
      <c r="A40" s="51"/>
      <c r="B40" s="39"/>
      <c r="D40" s="39"/>
      <c r="E40" s="39"/>
      <c r="F40" s="39"/>
    </row>
    <row r="41" spans="1:6" ht="15.75" customHeight="1">
      <c r="A41" s="51" t="s">
        <v>72</v>
      </c>
      <c r="B41" s="19">
        <f>SUM(B43:B44)</f>
        <v>7906.0641500000002</v>
      </c>
      <c r="D41" s="19">
        <f>SUM(D43:D44)+1</f>
        <v>-1889.5546800000002</v>
      </c>
      <c r="E41" s="19"/>
      <c r="F41" s="19">
        <v>-1694.5710799999997</v>
      </c>
    </row>
    <row r="42" spans="1:6" ht="15.75" customHeight="1">
      <c r="A42" s="51"/>
      <c r="B42" s="41"/>
      <c r="D42" s="41"/>
      <c r="E42" s="39"/>
      <c r="F42" s="41"/>
    </row>
    <row r="43" spans="1:6" ht="15.75" customHeight="1">
      <c r="A43" s="42" t="s">
        <v>71</v>
      </c>
      <c r="B43" s="20">
        <v>4439.41255</v>
      </c>
      <c r="D43" s="20">
        <v>-922.34017000000006</v>
      </c>
      <c r="E43" s="20"/>
      <c r="F43" s="20">
        <v>-918.76727000000005</v>
      </c>
    </row>
    <row r="44" spans="1:6" ht="15.75" customHeight="1">
      <c r="A44" s="81" t="s">
        <v>70</v>
      </c>
      <c r="B44" s="20">
        <v>3466.6515999999997</v>
      </c>
      <c r="D44" s="20">
        <f>-967.21451-1</f>
        <v>-968.21451000000002</v>
      </c>
      <c r="E44" s="20"/>
      <c r="F44" s="20">
        <v>-775.80380999999977</v>
      </c>
    </row>
    <row r="45" spans="1:6" ht="15.75" customHeight="1">
      <c r="A45" s="81"/>
      <c r="B45" s="20"/>
      <c r="D45" s="20"/>
      <c r="E45" s="20"/>
      <c r="F45" s="39"/>
    </row>
    <row r="46" spans="1:6" ht="15.75" customHeight="1">
      <c r="A46" s="51" t="s">
        <v>165</v>
      </c>
      <c r="B46" s="20">
        <v>-1662.31692</v>
      </c>
      <c r="C46" s="20"/>
      <c r="D46" s="20">
        <v>-1662.31692</v>
      </c>
      <c r="E46" s="20"/>
      <c r="F46" s="37">
        <v>-2.6931400000000001</v>
      </c>
    </row>
    <row r="47" spans="1:6" ht="15.75" customHeight="1">
      <c r="A47" s="81"/>
      <c r="B47" s="20"/>
      <c r="D47" s="20"/>
      <c r="E47" s="20"/>
      <c r="F47" s="39"/>
    </row>
    <row r="48" spans="1:6" ht="15.75" customHeight="1">
      <c r="A48" s="45" t="s">
        <v>69</v>
      </c>
      <c r="B48" s="19">
        <f>B39+B41+B46</f>
        <v>23449.813179999994</v>
      </c>
      <c r="D48" s="19">
        <f>D39+D41+D46</f>
        <v>34470.053900000006</v>
      </c>
      <c r="E48" s="20"/>
      <c r="F48" s="19">
        <v>-3442.3798800000104</v>
      </c>
    </row>
    <row r="49" spans="1:6" ht="15.75" customHeight="1">
      <c r="A49" s="51"/>
      <c r="B49" s="39"/>
      <c r="D49" s="39"/>
      <c r="E49" s="39"/>
      <c r="F49" s="41"/>
    </row>
    <row r="50" spans="1:6" ht="15.75" customHeight="1">
      <c r="A50" s="32" t="s">
        <v>68</v>
      </c>
      <c r="B50" s="18">
        <f>+(B48*1000)/170880389</f>
        <v>0.1372293995655639</v>
      </c>
      <c r="D50" s="18">
        <f>+(D48*1000)/170880389</f>
        <v>0.20172036183742539</v>
      </c>
      <c r="E50" s="17"/>
      <c r="F50" s="16">
        <v>-2.0144967483659057E-2</v>
      </c>
    </row>
    <row r="51" spans="1:6" ht="15.75" customHeight="1">
      <c r="D51" s="41"/>
      <c r="E51" s="41"/>
      <c r="F51" s="41"/>
    </row>
    <row r="52" spans="1:6" ht="15.75" customHeight="1">
      <c r="A52" s="68"/>
      <c r="B52" s="68"/>
      <c r="D52" s="68"/>
      <c r="E52" s="68"/>
    </row>
    <row r="53" spans="1:6" ht="15.75" customHeight="1">
      <c r="A53" s="51" t="s">
        <v>3</v>
      </c>
      <c r="B53" s="51"/>
      <c r="D53" s="68"/>
      <c r="E53" s="68"/>
    </row>
    <row r="54" spans="1:6" ht="15.75" customHeight="1">
      <c r="A54" s="82"/>
      <c r="B54" s="82"/>
      <c r="D54" s="41"/>
      <c r="E54" s="41"/>
    </row>
    <row r="55" spans="1:6" ht="15.75" customHeight="1">
      <c r="A55" s="82"/>
      <c r="B55" s="82"/>
      <c r="D55" s="41"/>
      <c r="E55" s="41"/>
    </row>
    <row r="56" spans="1:6" ht="15.75" customHeight="1">
      <c r="A56" s="82"/>
      <c r="B56" s="82"/>
      <c r="D56" s="41"/>
      <c r="E56" s="41"/>
    </row>
    <row r="57" spans="1:6" ht="15.75" customHeight="1">
      <c r="A57" s="82"/>
      <c r="B57" s="82"/>
      <c r="D57" s="41"/>
      <c r="E57" s="41"/>
    </row>
    <row r="58" spans="1:6">
      <c r="A58" s="51" t="s">
        <v>2</v>
      </c>
      <c r="B58" s="83"/>
      <c r="C58" s="135" t="s">
        <v>67</v>
      </c>
      <c r="D58" s="135"/>
      <c r="E58" s="135"/>
    </row>
    <row r="59" spans="1:6">
      <c r="A59" s="42" t="s">
        <v>1</v>
      </c>
      <c r="B59" s="42"/>
      <c r="C59" s="74" t="s">
        <v>151</v>
      </c>
      <c r="D59" s="32"/>
      <c r="E59" s="32"/>
    </row>
    <row r="60" spans="1:6" ht="12.75" customHeight="1">
      <c r="A60" s="42" t="s">
        <v>0</v>
      </c>
      <c r="B60" s="42"/>
      <c r="C60" s="74" t="s">
        <v>153</v>
      </c>
      <c r="D60" s="32"/>
      <c r="E60" s="32"/>
    </row>
    <row r="68" spans="4:6">
      <c r="D68" s="74"/>
      <c r="E68" s="32"/>
    </row>
    <row r="69" spans="4:6">
      <c r="D69" s="140" t="s">
        <v>149</v>
      </c>
      <c r="E69" s="140"/>
      <c r="F69" s="140"/>
    </row>
  </sheetData>
  <sheetProtection selectLockedCells="1" selectUnlockedCells="1"/>
  <mergeCells count="6">
    <mergeCell ref="D69:F69"/>
    <mergeCell ref="A8:F8"/>
    <mergeCell ref="A9:F9"/>
    <mergeCell ref="A10:F10"/>
    <mergeCell ref="D13:F13"/>
    <mergeCell ref="C58:E58"/>
  </mergeCells>
  <pageMargins left="0.7" right="0.7" top="0.75" bottom="0.75" header="0.3" footer="0.3"/>
  <pageSetup paperSize="9" scale="37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DD09F-A333-45AE-A3E2-6BDBF767F935}">
  <sheetPr>
    <tabColor theme="5" tint="-0.249977111117893"/>
  </sheetPr>
  <dimension ref="A4:I98"/>
  <sheetViews>
    <sheetView showGridLines="0" topLeftCell="A8" zoomScale="90" zoomScaleNormal="90" zoomScaleSheetLayoutView="100" workbookViewId="0">
      <selection activeCell="A2" sqref="A1:XFD1048576"/>
    </sheetView>
  </sheetViews>
  <sheetFormatPr defaultColWidth="14.7109375" defaultRowHeight="12.75"/>
  <cols>
    <col min="1" max="1" width="40" style="32" customWidth="1"/>
    <col min="2" max="2" width="25.85546875" style="32" customWidth="1"/>
    <col min="3" max="4" width="20.7109375" style="32" customWidth="1"/>
    <col min="5" max="5" width="21.140625" style="32" customWidth="1"/>
    <col min="6" max="6" width="13.140625" style="32" customWidth="1"/>
    <col min="7" max="7" width="20.28515625" style="32" customWidth="1"/>
    <col min="8" max="8" width="37.7109375" style="32" bestFit="1" customWidth="1"/>
    <col min="9" max="9" width="7.42578125" style="32" bestFit="1" customWidth="1"/>
    <col min="10" max="10" width="5.42578125" style="32" bestFit="1" customWidth="1"/>
    <col min="11" max="12" width="7" style="32" bestFit="1" customWidth="1"/>
    <col min="13" max="13" width="7.42578125" style="32" bestFit="1" customWidth="1"/>
    <col min="14" max="16384" width="14.7109375" style="32"/>
  </cols>
  <sheetData>
    <row r="4" spans="1:6" ht="15.75" customHeight="1">
      <c r="A4" s="139"/>
      <c r="B4" s="139"/>
      <c r="C4" s="139"/>
      <c r="D4" s="139"/>
      <c r="E4" s="139"/>
      <c r="F4" s="84"/>
    </row>
    <row r="5" spans="1:6" ht="66.75" customHeight="1">
      <c r="B5" s="85"/>
      <c r="C5" s="86"/>
      <c r="D5" s="86"/>
      <c r="E5" s="87"/>
      <c r="F5" s="86"/>
    </row>
    <row r="6" spans="1:6" ht="15.75" customHeight="1">
      <c r="B6" s="85"/>
      <c r="C6" s="86"/>
      <c r="D6" s="86"/>
      <c r="E6" s="87"/>
      <c r="F6" s="86"/>
    </row>
    <row r="7" spans="1:6" ht="27.75" customHeight="1">
      <c r="A7" s="143" t="s">
        <v>155</v>
      </c>
      <c r="B7" s="144"/>
      <c r="C7" s="144"/>
      <c r="D7" s="144"/>
      <c r="E7" s="144"/>
      <c r="F7" s="144"/>
    </row>
    <row r="8" spans="1:6" ht="12.75" customHeight="1">
      <c r="A8" s="86"/>
      <c r="B8" s="86"/>
      <c r="C8" s="86"/>
      <c r="D8" s="86"/>
      <c r="E8" s="86"/>
      <c r="F8" s="86"/>
    </row>
    <row r="9" spans="1:6" ht="15.75" customHeight="1">
      <c r="A9" s="145" t="s">
        <v>114</v>
      </c>
      <c r="B9" s="147" t="s">
        <v>32</v>
      </c>
      <c r="C9" s="149" t="s">
        <v>113</v>
      </c>
      <c r="D9" s="149"/>
      <c r="E9" s="150" t="s">
        <v>112</v>
      </c>
      <c r="F9" s="147" t="s">
        <v>111</v>
      </c>
    </row>
    <row r="10" spans="1:6" ht="15.75" customHeight="1">
      <c r="A10" s="146"/>
      <c r="B10" s="148"/>
      <c r="C10" s="88" t="s">
        <v>110</v>
      </c>
      <c r="D10" s="89" t="s">
        <v>109</v>
      </c>
      <c r="E10" s="151"/>
      <c r="F10" s="148"/>
    </row>
    <row r="11" spans="1:6" ht="15.75" customHeight="1">
      <c r="A11" s="90" t="s">
        <v>108</v>
      </c>
      <c r="B11" s="91">
        <v>479504.09772000002</v>
      </c>
      <c r="C11" s="91">
        <v>551.01203999999996</v>
      </c>
      <c r="D11" s="91">
        <v>0</v>
      </c>
      <c r="E11" s="92">
        <v>9518.6930100000009</v>
      </c>
      <c r="F11" s="93">
        <v>489573.80277000001</v>
      </c>
    </row>
    <row r="12" spans="1:6" ht="15.75" hidden="1" customHeight="1">
      <c r="A12" s="94" t="s">
        <v>103</v>
      </c>
      <c r="B12" s="95"/>
      <c r="C12" s="96"/>
      <c r="D12" s="97"/>
      <c r="E12" s="97"/>
      <c r="F12" s="98">
        <v>0</v>
      </c>
    </row>
    <row r="13" spans="1:6" ht="15.75" hidden="1" customHeight="1">
      <c r="A13" s="94" t="s">
        <v>102</v>
      </c>
      <c r="B13" s="95"/>
      <c r="C13" s="96"/>
      <c r="D13" s="99"/>
      <c r="E13" s="97"/>
      <c r="F13" s="100">
        <v>0</v>
      </c>
    </row>
    <row r="14" spans="1:6" ht="15.75" customHeight="1">
      <c r="A14" s="94" t="s">
        <v>107</v>
      </c>
      <c r="B14" s="95"/>
      <c r="C14" s="101"/>
      <c r="D14" s="99"/>
      <c r="E14" s="97">
        <v>23449.813179999994</v>
      </c>
      <c r="F14" s="100">
        <v>23449.813179999994</v>
      </c>
    </row>
    <row r="15" spans="1:6" ht="15.75" customHeight="1">
      <c r="A15" s="94" t="s">
        <v>101</v>
      </c>
      <c r="B15" s="95"/>
      <c r="C15" s="101"/>
      <c r="D15" s="99"/>
      <c r="E15" s="97"/>
      <c r="F15" s="100">
        <v>0</v>
      </c>
    </row>
    <row r="16" spans="1:6" ht="15.75" customHeight="1">
      <c r="A16" s="94" t="s">
        <v>100</v>
      </c>
      <c r="B16" s="95"/>
      <c r="C16" s="101">
        <v>1125.0138700000002</v>
      </c>
      <c r="D16" s="99">
        <v>16844.492320000001</v>
      </c>
      <c r="E16" s="97">
        <v>-17968.50619</v>
      </c>
      <c r="F16" s="100">
        <v>0</v>
      </c>
    </row>
    <row r="17" spans="1:9" ht="15.75" customHeight="1">
      <c r="A17" s="94" t="s">
        <v>99</v>
      </c>
      <c r="B17" s="95"/>
      <c r="C17" s="101"/>
      <c r="D17" s="99"/>
      <c r="E17" s="97">
        <v>-15000</v>
      </c>
      <c r="F17" s="101">
        <v>-15000</v>
      </c>
    </row>
    <row r="18" spans="1:9" ht="15.75" customHeight="1">
      <c r="A18" s="102" t="s">
        <v>98</v>
      </c>
      <c r="B18" s="91">
        <v>479504.09772000002</v>
      </c>
      <c r="C18" s="91">
        <v>1676.0259100000003</v>
      </c>
      <c r="D18" s="91">
        <v>16844.492320000001</v>
      </c>
      <c r="E18" s="91">
        <v>0</v>
      </c>
      <c r="F18" s="91">
        <v>498023.61595000001</v>
      </c>
    </row>
    <row r="19" spans="1:9" ht="15.75" customHeight="1">
      <c r="A19" s="103" t="s">
        <v>97</v>
      </c>
      <c r="B19" s="104">
        <v>479504.09772000002</v>
      </c>
      <c r="C19" s="104">
        <v>1676.0259100000003</v>
      </c>
      <c r="D19" s="104">
        <v>16844.492320000001</v>
      </c>
      <c r="E19" s="104">
        <v>0</v>
      </c>
      <c r="F19" s="104">
        <v>498023.61595000001</v>
      </c>
    </row>
    <row r="20" spans="1:9" ht="15.75" customHeight="1">
      <c r="A20" s="90" t="s">
        <v>106</v>
      </c>
      <c r="B20" s="91">
        <v>468948.62987</v>
      </c>
      <c r="C20" s="91">
        <v>2492</v>
      </c>
      <c r="D20" s="91">
        <v>3356</v>
      </c>
      <c r="E20" s="91">
        <v>0</v>
      </c>
      <c r="F20" s="91">
        <v>474796.96502</v>
      </c>
    </row>
    <row r="21" spans="1:9" ht="15.75" customHeight="1">
      <c r="A21" s="94" t="s">
        <v>103</v>
      </c>
      <c r="B21" s="95">
        <v>3356</v>
      </c>
      <c r="C21" s="95"/>
      <c r="D21" s="97">
        <v>-3356</v>
      </c>
      <c r="E21" s="97"/>
      <c r="F21" s="100">
        <v>0</v>
      </c>
    </row>
    <row r="22" spans="1:9" ht="15.75" customHeight="1">
      <c r="A22" s="94" t="s">
        <v>102</v>
      </c>
      <c r="B22" s="95">
        <v>7199</v>
      </c>
      <c r="C22" s="95"/>
      <c r="D22" s="95"/>
      <c r="E22" s="97"/>
      <c r="F22" s="100">
        <v>7199</v>
      </c>
    </row>
    <row r="23" spans="1:9" ht="15.75" customHeight="1">
      <c r="A23" s="94" t="s">
        <v>166</v>
      </c>
      <c r="B23" s="95"/>
      <c r="C23" s="96"/>
      <c r="D23" s="99"/>
      <c r="E23" s="97">
        <v>-3442</v>
      </c>
      <c r="F23" s="100">
        <v>-3442</v>
      </c>
    </row>
    <row r="24" spans="1:9" ht="15.75" customHeight="1">
      <c r="A24" s="94" t="s">
        <v>101</v>
      </c>
      <c r="B24" s="95"/>
      <c r="C24" s="96"/>
      <c r="D24" s="99"/>
      <c r="E24" s="97"/>
      <c r="F24" s="100">
        <v>0</v>
      </c>
    </row>
    <row r="25" spans="1:9" ht="15.75" customHeight="1">
      <c r="A25" s="94" t="s">
        <v>105</v>
      </c>
      <c r="B25" s="95"/>
      <c r="C25" s="96">
        <v>-2492</v>
      </c>
      <c r="D25" s="99"/>
      <c r="E25" s="97">
        <v>2492</v>
      </c>
      <c r="F25" s="100">
        <v>0</v>
      </c>
    </row>
    <row r="26" spans="1:9" ht="15.75" customHeight="1">
      <c r="A26" s="102" t="s">
        <v>104</v>
      </c>
      <c r="B26" s="91">
        <v>479503.62987</v>
      </c>
      <c r="C26" s="105">
        <v>0</v>
      </c>
      <c r="D26" s="105">
        <v>0</v>
      </c>
      <c r="E26" s="105">
        <v>-950</v>
      </c>
      <c r="F26" s="91">
        <v>478553.96502</v>
      </c>
    </row>
    <row r="27" spans="1:9" ht="15.75" customHeight="1">
      <c r="A27" s="103" t="s">
        <v>97</v>
      </c>
      <c r="B27" s="104">
        <v>10555</v>
      </c>
      <c r="C27" s="104">
        <v>-2492</v>
      </c>
      <c r="D27" s="104">
        <v>-3356</v>
      </c>
      <c r="E27" s="106">
        <v>-950</v>
      </c>
      <c r="F27" s="104">
        <v>3757</v>
      </c>
    </row>
    <row r="28" spans="1:9" ht="15.75" customHeight="1">
      <c r="A28" s="90" t="s">
        <v>104</v>
      </c>
      <c r="B28" s="91">
        <v>479503.62987</v>
      </c>
      <c r="C28" s="91">
        <v>0</v>
      </c>
      <c r="D28" s="91">
        <v>0</v>
      </c>
      <c r="E28" s="105">
        <v>-950</v>
      </c>
      <c r="F28" s="91">
        <v>478553.96502</v>
      </c>
      <c r="G28" s="107"/>
      <c r="H28" s="108"/>
      <c r="I28" s="109"/>
    </row>
    <row r="29" spans="1:9" ht="15.75" hidden="1" customHeight="1">
      <c r="A29" s="94" t="s">
        <v>103</v>
      </c>
      <c r="B29" s="97">
        <v>0</v>
      </c>
      <c r="C29" s="97"/>
      <c r="D29" s="97">
        <v>0</v>
      </c>
      <c r="E29" s="97"/>
      <c r="F29" s="100">
        <v>0</v>
      </c>
      <c r="G29" s="107"/>
      <c r="H29" s="108"/>
      <c r="I29" s="109"/>
    </row>
    <row r="30" spans="1:9" ht="15.75" hidden="1" customHeight="1">
      <c r="A30" s="94" t="s">
        <v>102</v>
      </c>
      <c r="B30" s="97">
        <v>0</v>
      </c>
      <c r="C30" s="97"/>
      <c r="D30" s="97"/>
      <c r="E30" s="97"/>
      <c r="F30" s="100">
        <v>0</v>
      </c>
      <c r="G30" s="107"/>
      <c r="H30" s="108"/>
      <c r="I30" s="109"/>
    </row>
    <row r="31" spans="1:9" ht="15.75" customHeight="1">
      <c r="A31" s="94" t="s">
        <v>166</v>
      </c>
      <c r="B31" s="97"/>
      <c r="C31" s="97"/>
      <c r="D31" s="97"/>
      <c r="E31" s="110">
        <v>34470.053900000006</v>
      </c>
      <c r="F31" s="100">
        <v>34470.053900000006</v>
      </c>
    </row>
    <row r="32" spans="1:9" ht="15.75" customHeight="1">
      <c r="A32" s="94" t="s">
        <v>101</v>
      </c>
      <c r="B32" s="97"/>
      <c r="C32" s="97"/>
      <c r="D32" s="97"/>
      <c r="E32" s="110"/>
      <c r="F32" s="100">
        <v>0</v>
      </c>
    </row>
    <row r="33" spans="1:7" ht="15.75" customHeight="1">
      <c r="A33" s="94" t="s">
        <v>100</v>
      </c>
      <c r="B33" s="95"/>
      <c r="C33" s="101">
        <v>1676.0259100000003</v>
      </c>
      <c r="D33" s="95">
        <v>16844.492320000001</v>
      </c>
      <c r="E33" s="101">
        <v>-18519.518230000001</v>
      </c>
      <c r="F33" s="100">
        <v>0</v>
      </c>
    </row>
    <row r="34" spans="1:7" ht="15.75" customHeight="1">
      <c r="A34" s="94" t="s">
        <v>99</v>
      </c>
      <c r="B34" s="111"/>
      <c r="C34" s="112"/>
      <c r="D34" s="111"/>
      <c r="E34" s="112">
        <v>-15000</v>
      </c>
      <c r="F34" s="100">
        <v>-15000</v>
      </c>
    </row>
    <row r="35" spans="1:7" ht="15.75" customHeight="1">
      <c r="A35" s="90" t="s">
        <v>98</v>
      </c>
      <c r="B35" s="105">
        <v>479503.62987</v>
      </c>
      <c r="C35" s="105">
        <v>1676.0259100000003</v>
      </c>
      <c r="D35" s="105">
        <v>16844.492320000001</v>
      </c>
      <c r="E35" s="91" t="s">
        <v>150</v>
      </c>
      <c r="F35" s="92">
        <v>498024.01892</v>
      </c>
      <c r="G35" s="113"/>
    </row>
    <row r="36" spans="1:7" ht="15.75" customHeight="1">
      <c r="A36" s="103" t="s">
        <v>97</v>
      </c>
      <c r="B36" s="104">
        <v>0</v>
      </c>
      <c r="C36" s="114">
        <v>1676.0259100000003</v>
      </c>
      <c r="D36" s="114">
        <v>16844.492320000001</v>
      </c>
      <c r="E36" s="114">
        <v>949.53567000000476</v>
      </c>
      <c r="F36" s="114">
        <v>19470.053899999999</v>
      </c>
    </row>
    <row r="37" spans="1:7">
      <c r="A37" s="86"/>
      <c r="B37" s="86"/>
      <c r="C37" s="55"/>
      <c r="D37" s="86"/>
      <c r="E37" s="86"/>
      <c r="F37" s="86"/>
    </row>
    <row r="38" spans="1:7">
      <c r="B38" s="107"/>
      <c r="C38" s="15"/>
      <c r="D38" s="107"/>
      <c r="E38" s="107"/>
      <c r="F38" s="107"/>
    </row>
    <row r="39" spans="1:7">
      <c r="A39" s="115" t="s">
        <v>3</v>
      </c>
      <c r="B39" s="84"/>
      <c r="C39" s="116"/>
      <c r="D39" s="117"/>
      <c r="E39" s="84"/>
      <c r="F39" s="84"/>
      <c r="G39" s="54"/>
    </row>
    <row r="40" spans="1:7">
      <c r="A40" s="115"/>
      <c r="B40" s="84"/>
      <c r="C40" s="116"/>
      <c r="D40" s="84"/>
      <c r="E40" s="84"/>
      <c r="F40" s="84"/>
      <c r="G40" s="54"/>
    </row>
    <row r="41" spans="1:7">
      <c r="A41" s="115"/>
      <c r="B41" s="84"/>
      <c r="C41" s="116"/>
      <c r="D41" s="84"/>
      <c r="E41" s="84"/>
      <c r="F41" s="84"/>
      <c r="G41" s="54"/>
    </row>
    <row r="42" spans="1:7">
      <c r="A42" s="115"/>
      <c r="B42" s="84"/>
      <c r="C42" s="116"/>
      <c r="D42" s="84"/>
      <c r="E42" s="84"/>
      <c r="F42" s="84"/>
      <c r="G42" s="54"/>
    </row>
    <row r="43" spans="1:7">
      <c r="A43" s="84"/>
      <c r="B43" s="84"/>
      <c r="C43" s="116"/>
      <c r="D43" s="84"/>
      <c r="E43" s="84"/>
      <c r="F43" s="84"/>
      <c r="G43" s="54"/>
    </row>
    <row r="44" spans="1:7">
      <c r="A44" s="51" t="s">
        <v>2</v>
      </c>
      <c r="B44" s="83"/>
      <c r="C44" s="135" t="s">
        <v>67</v>
      </c>
      <c r="D44" s="135"/>
      <c r="E44" s="135"/>
    </row>
    <row r="45" spans="1:7">
      <c r="A45" s="42" t="s">
        <v>96</v>
      </c>
      <c r="B45" s="42"/>
      <c r="C45" s="74" t="s">
        <v>151</v>
      </c>
    </row>
    <row r="46" spans="1:7">
      <c r="A46" s="42" t="s">
        <v>95</v>
      </c>
      <c r="B46" s="42"/>
      <c r="C46" s="74" t="s">
        <v>153</v>
      </c>
    </row>
    <row r="47" spans="1:7">
      <c r="A47" s="118"/>
      <c r="B47" s="118"/>
      <c r="C47" s="119"/>
      <c r="D47" s="119"/>
      <c r="E47" s="119"/>
    </row>
    <row r="48" spans="1:7">
      <c r="B48" s="41"/>
      <c r="D48" s="119"/>
      <c r="E48" s="119"/>
    </row>
    <row r="96" spans="1:4">
      <c r="A96" s="42" t="s">
        <v>2</v>
      </c>
      <c r="B96" s="42"/>
      <c r="C96" s="42" t="s">
        <v>67</v>
      </c>
      <c r="D96" s="42"/>
    </row>
    <row r="97" spans="1:3">
      <c r="A97" s="42" t="s">
        <v>94</v>
      </c>
      <c r="C97" s="120"/>
    </row>
    <row r="98" spans="1:3">
      <c r="A98" s="42" t="s">
        <v>93</v>
      </c>
      <c r="C98" s="120"/>
    </row>
  </sheetData>
  <sheetProtection selectLockedCells="1" selectUnlockedCells="1"/>
  <mergeCells count="8">
    <mergeCell ref="C44:E44"/>
    <mergeCell ref="A4:E4"/>
    <mergeCell ref="A7:F7"/>
    <mergeCell ref="A9:A10"/>
    <mergeCell ref="B9:B10"/>
    <mergeCell ref="C9:D9"/>
    <mergeCell ref="E9:E10"/>
    <mergeCell ref="F9:F10"/>
  </mergeCells>
  <pageMargins left="0.78740157480314965" right="0.78740157480314965" top="0.19685039370078741" bottom="1.0629921259842521" header="0.51181102362204722" footer="0.51181102362204722"/>
  <pageSetup paperSize="9" scale="90" firstPageNumber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0E058-2F5B-442C-8BB7-CAA68EB97F3D}">
  <sheetPr>
    <tabColor theme="6" tint="-0.249977111117893"/>
    <pageSetUpPr fitToPage="1"/>
  </sheetPr>
  <dimension ref="A5:G69"/>
  <sheetViews>
    <sheetView showGridLines="0" topLeftCell="A4" zoomScale="90" zoomScaleNormal="90" workbookViewId="0">
      <selection activeCell="A4" sqref="A1:XFD1048576"/>
    </sheetView>
  </sheetViews>
  <sheetFormatPr defaultRowHeight="12.75"/>
  <cols>
    <col min="1" max="1" width="80.28515625" style="32" customWidth="1"/>
    <col min="2" max="2" width="16" style="32" bestFit="1" customWidth="1"/>
    <col min="3" max="3" width="5" style="32" customWidth="1"/>
    <col min="4" max="4" width="16" style="32" customWidth="1"/>
    <col min="5" max="5" width="4.5703125" style="41" customWidth="1"/>
    <col min="6" max="6" width="16" style="32" customWidth="1"/>
    <col min="7" max="7" width="10" style="32" customWidth="1"/>
    <col min="8" max="16384" width="9.140625" style="32"/>
  </cols>
  <sheetData>
    <row r="5" spans="1:7" ht="69" customHeight="1"/>
    <row r="8" spans="1:7" ht="15.75" customHeight="1">
      <c r="A8" s="152" t="s">
        <v>146</v>
      </c>
      <c r="B8" s="152"/>
      <c r="C8" s="152"/>
      <c r="D8" s="152"/>
      <c r="E8" s="152"/>
      <c r="F8" s="152"/>
      <c r="G8" s="68"/>
    </row>
    <row r="9" spans="1:7" ht="15.75" customHeight="1">
      <c r="A9" s="139" t="s">
        <v>145</v>
      </c>
      <c r="B9" s="139"/>
      <c r="C9" s="139"/>
      <c r="D9" s="139"/>
      <c r="E9" s="139"/>
      <c r="F9" s="139"/>
      <c r="G9" s="68"/>
    </row>
    <row r="10" spans="1:7" ht="24.75" customHeight="1">
      <c r="A10" s="153" t="s">
        <v>160</v>
      </c>
      <c r="B10" s="154"/>
      <c r="C10" s="154"/>
      <c r="D10" s="154"/>
      <c r="E10" s="154"/>
      <c r="F10" s="154"/>
      <c r="G10" s="121"/>
    </row>
    <row r="11" spans="1:7" ht="15.75" customHeight="1">
      <c r="A11" s="86"/>
      <c r="B11" s="86"/>
      <c r="C11" s="86"/>
      <c r="D11" s="155"/>
      <c r="E11" s="155"/>
      <c r="F11" s="155"/>
      <c r="G11" s="122"/>
    </row>
    <row r="12" spans="1:7">
      <c r="B12" s="123" t="s">
        <v>92</v>
      </c>
      <c r="D12" s="142" t="s">
        <v>91</v>
      </c>
      <c r="E12" s="142"/>
      <c r="F12" s="142"/>
      <c r="G12" s="124"/>
    </row>
    <row r="13" spans="1:7">
      <c r="A13" s="32" t="s">
        <v>144</v>
      </c>
      <c r="B13" s="123" t="s">
        <v>90</v>
      </c>
      <c r="D13" s="52">
        <f>BALANCO!$C$18</f>
        <v>44561</v>
      </c>
      <c r="E13" s="77"/>
      <c r="F13" s="52">
        <f>BALANCO!$D$18</f>
        <v>44196</v>
      </c>
      <c r="G13" s="124"/>
    </row>
    <row r="14" spans="1:7">
      <c r="A14" s="45" t="s">
        <v>143</v>
      </c>
      <c r="B14" s="77"/>
      <c r="C14" s="45"/>
      <c r="D14" s="77"/>
      <c r="E14" s="125"/>
      <c r="F14" s="77"/>
      <c r="G14" s="77"/>
    </row>
    <row r="15" spans="1:7">
      <c r="A15" s="32" t="s">
        <v>142</v>
      </c>
      <c r="B15" s="10">
        <v>23449.813180000008</v>
      </c>
      <c r="D15" s="4">
        <v>34470.053900000006</v>
      </c>
      <c r="E15" s="126"/>
      <c r="F15" s="21">
        <v>-3442.3798800000104</v>
      </c>
      <c r="G15" s="10"/>
    </row>
    <row r="16" spans="1:7">
      <c r="A16" s="42" t="s">
        <v>141</v>
      </c>
      <c r="B16" s="10"/>
      <c r="C16" s="42"/>
      <c r="D16" s="4"/>
      <c r="E16" s="22"/>
      <c r="F16" s="21"/>
      <c r="G16" s="10"/>
    </row>
    <row r="17" spans="1:7">
      <c r="A17" s="42" t="s">
        <v>140</v>
      </c>
      <c r="B17" s="4">
        <v>1416</v>
      </c>
      <c r="C17" s="42"/>
      <c r="D17" s="4">
        <v>393.6</v>
      </c>
      <c r="E17" s="22"/>
      <c r="F17" s="21">
        <v>2901.4</v>
      </c>
      <c r="G17" s="10"/>
    </row>
    <row r="18" spans="1:7">
      <c r="A18" s="42" t="s">
        <v>163</v>
      </c>
      <c r="B18" s="4">
        <v>-45.18753000000288</v>
      </c>
      <c r="C18" s="42"/>
      <c r="D18" s="4">
        <v>-21597.05502</v>
      </c>
      <c r="E18" s="22"/>
      <c r="F18" s="21"/>
      <c r="G18" s="10"/>
    </row>
    <row r="19" spans="1:7">
      <c r="A19" s="42" t="s">
        <v>139</v>
      </c>
      <c r="B19" s="10">
        <v>838.17491999999993</v>
      </c>
      <c r="C19" s="42"/>
      <c r="D19" s="4">
        <v>1672.06348</v>
      </c>
      <c r="E19" s="22"/>
      <c r="F19" s="21">
        <v>1996.6972000000005</v>
      </c>
      <c r="G19" s="10"/>
    </row>
    <row r="20" spans="1:7">
      <c r="A20" s="42" t="s">
        <v>138</v>
      </c>
      <c r="B20" s="10">
        <v>1932.6537200000002</v>
      </c>
      <c r="C20" s="42"/>
      <c r="D20" s="4">
        <v>5823.5907900000002</v>
      </c>
      <c r="E20" s="22"/>
      <c r="F20" s="21">
        <v>3027.2255199999995</v>
      </c>
      <c r="G20" s="10"/>
    </row>
    <row r="21" spans="1:7">
      <c r="A21" s="42" t="s">
        <v>162</v>
      </c>
      <c r="B21" s="4">
        <v>8</v>
      </c>
      <c r="C21" s="42"/>
      <c r="D21" s="4">
        <v>0</v>
      </c>
      <c r="E21" s="22"/>
      <c r="F21" s="21">
        <v>329.16358999999994</v>
      </c>
      <c r="G21" s="10"/>
    </row>
    <row r="22" spans="1:7">
      <c r="A22" s="42"/>
      <c r="B22" s="10"/>
      <c r="C22" s="43"/>
      <c r="D22" s="4"/>
      <c r="E22" s="22"/>
      <c r="F22" s="21"/>
      <c r="G22" s="10"/>
    </row>
    <row r="23" spans="1:7">
      <c r="A23" s="42"/>
      <c r="B23" s="44"/>
      <c r="C23" s="42"/>
      <c r="D23" s="44"/>
      <c r="E23" s="22"/>
      <c r="F23" s="44"/>
      <c r="G23" s="44"/>
    </row>
    <row r="24" spans="1:7">
      <c r="A24" s="45" t="s">
        <v>137</v>
      </c>
      <c r="B24" s="26">
        <f>SUM(B15:B22)+1</f>
        <v>27600.454290000009</v>
      </c>
      <c r="C24" s="45"/>
      <c r="D24" s="26">
        <f>SUM(D15:D22)+1</f>
        <v>20763.253150000004</v>
      </c>
      <c r="E24" s="22"/>
      <c r="F24" s="25">
        <v>4812.1064299999898</v>
      </c>
      <c r="G24" s="24"/>
    </row>
    <row r="25" spans="1:7">
      <c r="A25" s="45"/>
      <c r="B25" s="44"/>
      <c r="C25" s="45"/>
      <c r="D25" s="44"/>
      <c r="E25" s="22"/>
      <c r="F25" s="44"/>
      <c r="G25" s="44"/>
    </row>
    <row r="26" spans="1:7">
      <c r="A26" s="45" t="s">
        <v>136</v>
      </c>
      <c r="B26" s="46">
        <f>SUM(B27:B33)-1</f>
        <v>-22651.1421884999</v>
      </c>
      <c r="C26" s="45"/>
      <c r="D26" s="46">
        <f>SUM(D27:D33)</f>
        <v>-21843.735018199899</v>
      </c>
      <c r="E26" s="44"/>
      <c r="F26" s="127">
        <v>-34275.476713800002</v>
      </c>
      <c r="G26" s="44"/>
    </row>
    <row r="27" spans="1:7">
      <c r="A27" s="42" t="s">
        <v>135</v>
      </c>
      <c r="B27" s="4">
        <v>-17768.092508499969</v>
      </c>
      <c r="C27" s="42"/>
      <c r="D27" s="47">
        <v>-12585.576878199965</v>
      </c>
      <c r="E27" s="44"/>
      <c r="F27" s="21">
        <v>-1789.1536438000039</v>
      </c>
      <c r="G27" s="10"/>
    </row>
    <row r="28" spans="1:7">
      <c r="A28" s="42" t="s">
        <v>134</v>
      </c>
      <c r="B28" s="4">
        <v>-373.63832999992701</v>
      </c>
      <c r="C28" s="42"/>
      <c r="D28" s="47">
        <v>-13440.432749999933</v>
      </c>
      <c r="E28" s="22"/>
      <c r="F28" s="21">
        <v>-66544.413329999967</v>
      </c>
      <c r="G28" s="10"/>
    </row>
    <row r="29" spans="1:7">
      <c r="A29" s="42" t="s">
        <v>133</v>
      </c>
      <c r="B29" s="4">
        <v>-1508.7052099999992</v>
      </c>
      <c r="C29" s="42"/>
      <c r="D29" s="47">
        <v>-4146.0788299999977</v>
      </c>
      <c r="E29" s="24"/>
      <c r="F29" s="21">
        <v>838.93370999999934</v>
      </c>
      <c r="G29" s="10"/>
    </row>
    <row r="30" spans="1:7">
      <c r="A30" s="42" t="s">
        <v>158</v>
      </c>
      <c r="B30" s="4">
        <v>6.7322299999999995</v>
      </c>
      <c r="C30" s="42"/>
      <c r="D30" s="47">
        <v>0</v>
      </c>
      <c r="E30" s="24"/>
      <c r="F30" s="21">
        <v>7.5945400000000003</v>
      </c>
      <c r="G30" s="10"/>
    </row>
    <row r="31" spans="1:7">
      <c r="A31" s="42" t="s">
        <v>132</v>
      </c>
      <c r="B31" s="4">
        <v>84.841240000001562</v>
      </c>
      <c r="C31" s="42"/>
      <c r="D31" s="47">
        <v>90.013499999999453</v>
      </c>
      <c r="E31" s="24"/>
      <c r="F31" s="21">
        <v>1341.4406399999984</v>
      </c>
      <c r="G31" s="10"/>
    </row>
    <row r="32" spans="1:7">
      <c r="A32" s="42" t="s">
        <v>131</v>
      </c>
      <c r="B32" s="4">
        <v>545.45053999999982</v>
      </c>
      <c r="C32" s="42"/>
      <c r="D32" s="47">
        <v>3745.42506</v>
      </c>
      <c r="E32" s="24"/>
      <c r="F32" s="21">
        <v>300</v>
      </c>
      <c r="G32" s="10"/>
    </row>
    <row r="33" spans="1:7">
      <c r="A33" s="42" t="s">
        <v>130</v>
      </c>
      <c r="B33" s="4">
        <v>-3636.7301500000031</v>
      </c>
      <c r="C33" s="42"/>
      <c r="D33" s="47">
        <v>4492.9148799999966</v>
      </c>
      <c r="E33" s="22"/>
      <c r="F33" s="21">
        <v>31570.191645459996</v>
      </c>
      <c r="G33" s="10"/>
    </row>
    <row r="34" spans="1:7">
      <c r="B34" s="44"/>
      <c r="D34" s="44"/>
      <c r="E34" s="22"/>
      <c r="F34" s="44"/>
      <c r="G34" s="44"/>
    </row>
    <row r="35" spans="1:7">
      <c r="A35" s="45" t="s">
        <v>129</v>
      </c>
      <c r="B35" s="46">
        <f>+B24+B26</f>
        <v>4949.3121015001088</v>
      </c>
      <c r="C35" s="45"/>
      <c r="D35" s="46">
        <f>+D24+D26</f>
        <v>-1080.481868199895</v>
      </c>
      <c r="E35" s="22"/>
      <c r="F35" s="127">
        <v>-29463.370283800014</v>
      </c>
      <c r="G35" s="44"/>
    </row>
    <row r="36" spans="1:7">
      <c r="A36" s="45"/>
      <c r="B36" s="44"/>
      <c r="C36" s="45"/>
      <c r="D36" s="44"/>
      <c r="E36" s="22"/>
      <c r="F36" s="44"/>
      <c r="G36" s="44"/>
    </row>
    <row r="37" spans="1:7">
      <c r="A37" s="45" t="s">
        <v>128</v>
      </c>
      <c r="B37" s="44"/>
      <c r="C37" s="45"/>
      <c r="D37" s="44"/>
      <c r="E37" s="22"/>
      <c r="F37" s="21"/>
      <c r="G37" s="44"/>
    </row>
    <row r="38" spans="1:7">
      <c r="A38" s="32" t="s">
        <v>127</v>
      </c>
      <c r="B38" s="10">
        <v>-72</v>
      </c>
      <c r="D38" s="47">
        <v>-72</v>
      </c>
      <c r="E38" s="44"/>
      <c r="F38" s="21">
        <v>-350.21916000000004</v>
      </c>
      <c r="G38" s="128"/>
    </row>
    <row r="39" spans="1:7">
      <c r="A39" s="32" t="s">
        <v>126</v>
      </c>
      <c r="B39" s="10">
        <v>0</v>
      </c>
      <c r="D39" s="47">
        <v>0</v>
      </c>
      <c r="E39" s="44"/>
      <c r="F39" s="21">
        <v>179.93254999999999</v>
      </c>
      <c r="G39" s="128"/>
    </row>
    <row r="40" spans="1:7">
      <c r="B40" s="44"/>
      <c r="D40" s="44"/>
      <c r="E40" s="44"/>
      <c r="F40" s="44"/>
      <c r="G40" s="44"/>
    </row>
    <row r="41" spans="1:7">
      <c r="A41" s="45" t="s">
        <v>125</v>
      </c>
      <c r="B41" s="48">
        <f>SUM(B38:B40)</f>
        <v>-72</v>
      </c>
      <c r="C41" s="45"/>
      <c r="D41" s="48">
        <f>SUM(D38:D40)</f>
        <v>-72</v>
      </c>
      <c r="E41" s="44"/>
      <c r="F41" s="129">
        <v>-170.28661000000005</v>
      </c>
      <c r="G41" s="44"/>
    </row>
    <row r="42" spans="1:7">
      <c r="A42" s="42"/>
      <c r="B42" s="44"/>
      <c r="C42" s="42"/>
      <c r="D42" s="44"/>
      <c r="E42" s="130"/>
      <c r="F42" s="44"/>
      <c r="G42" s="44"/>
    </row>
    <row r="43" spans="1:7">
      <c r="A43" s="45" t="s">
        <v>124</v>
      </c>
      <c r="B43" s="44"/>
      <c r="C43" s="45"/>
      <c r="D43" s="44"/>
      <c r="E43" s="22"/>
      <c r="F43" s="44"/>
      <c r="G43" s="44"/>
    </row>
    <row r="44" spans="1:7">
      <c r="A44" s="42" t="s">
        <v>123</v>
      </c>
      <c r="B44" s="10">
        <v>10230.112099999969</v>
      </c>
      <c r="D44" s="47">
        <v>16261.413079999984</v>
      </c>
      <c r="E44" s="44"/>
      <c r="F44" s="21">
        <v>22427.461869999999</v>
      </c>
      <c r="G44" s="10"/>
    </row>
    <row r="45" spans="1:7">
      <c r="A45" s="42" t="s">
        <v>122</v>
      </c>
      <c r="B45" s="10">
        <v>0</v>
      </c>
      <c r="D45" s="47">
        <v>0</v>
      </c>
      <c r="E45" s="44"/>
      <c r="F45" s="21">
        <v>7199.9434900000006</v>
      </c>
      <c r="G45" s="10"/>
    </row>
    <row r="46" spans="1:7">
      <c r="A46" s="42" t="s">
        <v>164</v>
      </c>
      <c r="B46" s="10">
        <v>-15000</v>
      </c>
      <c r="C46" s="42"/>
      <c r="D46" s="10">
        <v>-15000</v>
      </c>
      <c r="E46" s="22"/>
      <c r="F46" s="127"/>
      <c r="G46" s="10"/>
    </row>
    <row r="47" spans="1:7">
      <c r="A47" s="45" t="s">
        <v>121</v>
      </c>
      <c r="B47" s="48">
        <f>SUM(B44:B46)</f>
        <v>-4769.8879000000306</v>
      </c>
      <c r="C47" s="45"/>
      <c r="D47" s="48">
        <f>SUM(D44:D46)</f>
        <v>1261.4130799999839</v>
      </c>
      <c r="E47" s="22"/>
      <c r="F47" s="48">
        <f>SUM(F44:F46)</f>
        <v>29627.405360000001</v>
      </c>
      <c r="G47" s="10"/>
    </row>
    <row r="48" spans="1:7">
      <c r="A48" s="42"/>
      <c r="B48" s="44"/>
      <c r="C48" s="42"/>
      <c r="D48" s="44"/>
      <c r="E48" s="130"/>
      <c r="F48" s="44"/>
      <c r="G48" s="44"/>
    </row>
    <row r="49" spans="1:7">
      <c r="A49" s="45" t="s">
        <v>120</v>
      </c>
      <c r="B49" s="46">
        <f>+B35+B41+B47</f>
        <v>107.4242015000782</v>
      </c>
      <c r="C49" s="45"/>
      <c r="D49" s="46">
        <f>+D35+D41+D47</f>
        <v>108.93121180008893</v>
      </c>
      <c r="E49" s="22"/>
      <c r="F49" s="127">
        <v>-6.2515338000121119</v>
      </c>
      <c r="G49" s="44"/>
    </row>
    <row r="50" spans="1:7">
      <c r="A50" s="42"/>
      <c r="B50" s="49"/>
      <c r="C50" s="42"/>
      <c r="D50" s="49"/>
      <c r="E50" s="22"/>
      <c r="F50" s="49"/>
      <c r="G50" s="49"/>
    </row>
    <row r="51" spans="1:7">
      <c r="A51" s="45"/>
      <c r="B51" s="49"/>
      <c r="C51" s="45"/>
      <c r="D51" s="49"/>
      <c r="E51" s="130"/>
      <c r="F51" s="49"/>
      <c r="G51" s="49"/>
    </row>
    <row r="52" spans="1:7">
      <c r="A52" s="45" t="s">
        <v>119</v>
      </c>
      <c r="B52" s="49"/>
      <c r="C52" s="45"/>
      <c r="D52" s="49"/>
      <c r="E52" s="23"/>
      <c r="F52" s="49"/>
      <c r="G52" s="49"/>
    </row>
    <row r="53" spans="1:7">
      <c r="A53" s="42"/>
      <c r="B53" s="44"/>
      <c r="C53" s="42"/>
      <c r="D53" s="44"/>
      <c r="E53" s="23"/>
      <c r="F53" s="44"/>
      <c r="G53" s="44"/>
    </row>
    <row r="54" spans="1:7">
      <c r="A54" s="32" t="s">
        <v>118</v>
      </c>
      <c r="B54" s="10">
        <v>34</v>
      </c>
      <c r="D54" s="4">
        <v>32</v>
      </c>
      <c r="E54" s="22"/>
      <c r="F54" s="21">
        <v>37.70252</v>
      </c>
      <c r="G54" s="10"/>
    </row>
    <row r="55" spans="1:7">
      <c r="A55" s="32" t="s">
        <v>117</v>
      </c>
      <c r="B55" s="10">
        <v>140.88351999999998</v>
      </c>
      <c r="D55" s="4">
        <v>140.88351999999998</v>
      </c>
      <c r="E55" s="22"/>
      <c r="F55" s="21">
        <v>32.131970000000003</v>
      </c>
      <c r="G55" s="10"/>
    </row>
    <row r="56" spans="1:7">
      <c r="B56" s="44"/>
      <c r="D56" s="44"/>
      <c r="E56" s="131"/>
      <c r="F56" s="44"/>
      <c r="G56" s="44"/>
    </row>
    <row r="57" spans="1:7">
      <c r="A57" s="45" t="s">
        <v>116</v>
      </c>
      <c r="B57" s="46">
        <f>+B55-B54</f>
        <v>106.88351999999998</v>
      </c>
      <c r="C57" s="45"/>
      <c r="D57" s="46">
        <f>+D55-D54</f>
        <v>108.88351999999998</v>
      </c>
      <c r="E57" s="126"/>
      <c r="F57" s="127">
        <v>-5.6944100000000013</v>
      </c>
      <c r="G57" s="44"/>
    </row>
    <row r="58" spans="1:7">
      <c r="A58" s="68"/>
      <c r="B58" s="68"/>
      <c r="C58" s="68"/>
      <c r="D58" s="68"/>
      <c r="E58" s="68"/>
      <c r="F58" s="68"/>
      <c r="G58" s="68"/>
    </row>
    <row r="59" spans="1:7">
      <c r="A59" s="68"/>
      <c r="B59" s="68"/>
      <c r="C59" s="68"/>
      <c r="D59" s="68"/>
      <c r="E59" s="68"/>
      <c r="F59" s="68"/>
      <c r="G59" s="68"/>
    </row>
    <row r="60" spans="1:7">
      <c r="A60" s="45" t="s">
        <v>115</v>
      </c>
      <c r="B60" s="45"/>
      <c r="C60" s="45"/>
      <c r="D60" s="45"/>
      <c r="E60" s="45"/>
      <c r="F60" s="132"/>
      <c r="G60" s="45"/>
    </row>
    <row r="61" spans="1:7">
      <c r="A61" s="68"/>
      <c r="B61" s="68"/>
      <c r="C61" s="68"/>
      <c r="D61" s="68"/>
      <c r="E61" s="68"/>
      <c r="F61" s="68"/>
      <c r="G61" s="68"/>
    </row>
    <row r="62" spans="1:7">
      <c r="A62" s="68"/>
      <c r="B62" s="68"/>
      <c r="C62" s="68"/>
      <c r="D62" s="68"/>
      <c r="E62" s="68"/>
      <c r="F62" s="68"/>
      <c r="G62" s="68"/>
    </row>
    <row r="63" spans="1:7">
      <c r="A63" s="68"/>
      <c r="B63" s="68"/>
      <c r="C63" s="68"/>
      <c r="D63" s="68"/>
      <c r="E63" s="68"/>
      <c r="F63" s="68"/>
      <c r="G63" s="68"/>
    </row>
    <row r="64" spans="1:7">
      <c r="A64" s="68"/>
      <c r="B64" s="68"/>
      <c r="C64" s="68"/>
      <c r="D64" s="68"/>
      <c r="E64" s="68"/>
      <c r="F64" s="68"/>
      <c r="G64" s="68"/>
    </row>
    <row r="65" spans="1:7">
      <c r="A65" s="68"/>
      <c r="B65" s="68"/>
      <c r="C65" s="68"/>
      <c r="D65" s="68"/>
      <c r="E65" s="68"/>
      <c r="F65" s="68"/>
      <c r="G65" s="68"/>
    </row>
    <row r="66" spans="1:7">
      <c r="A66" s="68"/>
      <c r="B66" s="68"/>
      <c r="C66" s="68"/>
      <c r="D66" s="68"/>
      <c r="E66" s="68"/>
      <c r="F66" s="68"/>
      <c r="G66" s="68"/>
    </row>
    <row r="67" spans="1:7">
      <c r="A67" s="51" t="s">
        <v>2</v>
      </c>
      <c r="B67" s="135" t="s">
        <v>67</v>
      </c>
      <c r="C67" s="135"/>
      <c r="D67" s="135"/>
      <c r="F67" s="70"/>
      <c r="G67" s="70"/>
    </row>
    <row r="68" spans="1:7">
      <c r="A68" s="42" t="s">
        <v>96</v>
      </c>
      <c r="B68" s="74" t="s">
        <v>151</v>
      </c>
    </row>
    <row r="69" spans="1:7">
      <c r="A69" s="42" t="s">
        <v>95</v>
      </c>
      <c r="B69" s="74" t="s">
        <v>153</v>
      </c>
    </row>
  </sheetData>
  <sheetProtection selectLockedCells="1" selectUnlockedCells="1"/>
  <mergeCells count="6">
    <mergeCell ref="B67:D67"/>
    <mergeCell ref="A8:F8"/>
    <mergeCell ref="A9:F9"/>
    <mergeCell ref="A10:F10"/>
    <mergeCell ref="D11:F11"/>
    <mergeCell ref="D12:F12"/>
  </mergeCells>
  <pageMargins left="0.74803149606299213" right="0.74803149606299213" top="0" bottom="0.98425196850393704" header="0.51181102362204722" footer="0.51181102362204722"/>
  <pageSetup paperSize="9" scale="63" firstPageNumber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D1B20-8620-4671-BF8E-52EE7A48841B}">
  <sheetPr>
    <tabColor rgb="FFFFC000"/>
  </sheetPr>
  <dimension ref="A4:G83"/>
  <sheetViews>
    <sheetView showGridLines="0" zoomScale="90" zoomScaleNormal="90" zoomScaleSheetLayoutView="100" workbookViewId="0">
      <selection activeCell="E36" sqref="E36"/>
    </sheetView>
  </sheetViews>
  <sheetFormatPr defaultColWidth="14.7109375" defaultRowHeight="12.75"/>
  <cols>
    <col min="1" max="1" width="40" style="32" customWidth="1"/>
    <col min="2" max="2" width="25.85546875" style="32" customWidth="1"/>
    <col min="3" max="4" width="20.7109375" style="32" customWidth="1"/>
    <col min="5" max="5" width="21.140625" style="32" customWidth="1"/>
    <col min="6" max="6" width="13.140625" style="32" customWidth="1"/>
    <col min="7" max="7" width="20.28515625" style="32" customWidth="1"/>
    <col min="8" max="8" width="37.7109375" style="32" bestFit="1" customWidth="1"/>
    <col min="9" max="9" width="7.42578125" style="32" bestFit="1" customWidth="1"/>
    <col min="10" max="10" width="5.42578125" style="32" bestFit="1" customWidth="1"/>
    <col min="11" max="12" width="7" style="32" bestFit="1" customWidth="1"/>
    <col min="13" max="13" width="7.42578125" style="32" bestFit="1" customWidth="1"/>
    <col min="14" max="16384" width="14.7109375" style="32"/>
  </cols>
  <sheetData>
    <row r="4" spans="1:6" ht="15.75" customHeight="1">
      <c r="A4" s="139"/>
      <c r="B4" s="139"/>
      <c r="C4" s="139"/>
      <c r="D4" s="139"/>
      <c r="E4" s="139"/>
      <c r="F4" s="84"/>
    </row>
    <row r="5" spans="1:6" ht="76.5" customHeight="1">
      <c r="B5" s="85"/>
      <c r="C5" s="86"/>
      <c r="D5" s="86"/>
      <c r="E5" s="87"/>
      <c r="F5" s="86"/>
    </row>
    <row r="6" spans="1:6" ht="15.75" customHeight="1">
      <c r="B6" s="85"/>
      <c r="C6" s="86"/>
      <c r="D6" s="86"/>
      <c r="E6" s="87"/>
      <c r="F6" s="86"/>
    </row>
    <row r="7" spans="1:6">
      <c r="A7" s="152" t="s">
        <v>146</v>
      </c>
      <c r="B7" s="152"/>
      <c r="C7" s="152"/>
      <c r="D7" s="152"/>
      <c r="E7" s="152"/>
      <c r="F7" s="152"/>
    </row>
    <row r="8" spans="1:6">
      <c r="A8" s="139" t="s">
        <v>145</v>
      </c>
      <c r="B8" s="139"/>
      <c r="C8" s="139"/>
      <c r="D8" s="139"/>
      <c r="E8" s="139"/>
      <c r="F8" s="139"/>
    </row>
    <row r="9" spans="1:6" ht="26.25" customHeight="1">
      <c r="A9" s="143" t="s">
        <v>161</v>
      </c>
      <c r="B9" s="144"/>
      <c r="C9" s="144"/>
      <c r="D9" s="144"/>
      <c r="E9" s="144"/>
      <c r="F9" s="144"/>
    </row>
    <row r="10" spans="1:6" ht="12.75" customHeight="1">
      <c r="A10" s="86"/>
      <c r="B10" s="86"/>
      <c r="C10" s="86"/>
      <c r="D10" s="86"/>
      <c r="E10" s="86"/>
      <c r="F10" s="86"/>
    </row>
    <row r="11" spans="1:6" ht="12.75" customHeight="1">
      <c r="A11" s="86"/>
      <c r="B11" s="86"/>
      <c r="C11" s="86"/>
      <c r="D11" s="86"/>
      <c r="E11" s="86"/>
      <c r="F11" s="86"/>
    </row>
    <row r="12" spans="1:6" ht="12.75" customHeight="1">
      <c r="A12" s="86"/>
      <c r="B12" s="79" t="s">
        <v>92</v>
      </c>
      <c r="C12" s="142" t="s">
        <v>91</v>
      </c>
      <c r="D12" s="142"/>
      <c r="E12" s="133"/>
      <c r="F12" s="86"/>
    </row>
    <row r="13" spans="1:6" ht="12.75" customHeight="1">
      <c r="A13" s="86"/>
      <c r="B13" s="79" t="s">
        <v>90</v>
      </c>
      <c r="C13" s="52">
        <f>BALANCO!$C$18</f>
        <v>44561</v>
      </c>
      <c r="D13" s="52">
        <f>BALANCO!$D$18</f>
        <v>44196</v>
      </c>
      <c r="F13" s="86"/>
    </row>
    <row r="14" spans="1:6" ht="12.75" customHeight="1">
      <c r="A14" s="86"/>
      <c r="C14" s="52"/>
      <c r="D14" s="52"/>
      <c r="F14" s="86"/>
    </row>
    <row r="15" spans="1:6" ht="12.75" customHeight="1">
      <c r="A15" s="45" t="s">
        <v>69</v>
      </c>
      <c r="B15" s="27">
        <f>+'DRE '!B48</f>
        <v>23449.813179999994</v>
      </c>
      <c r="C15" s="27">
        <f>+'DRE '!D48</f>
        <v>34470.053900000006</v>
      </c>
      <c r="D15" s="27">
        <f>'DRE '!F48</f>
        <v>-3442.3798800000104</v>
      </c>
      <c r="F15" s="86"/>
    </row>
    <row r="16" spans="1:6" ht="12.75" customHeight="1">
      <c r="A16" s="86"/>
      <c r="C16" s="21"/>
      <c r="D16" s="21"/>
      <c r="F16" s="86"/>
    </row>
    <row r="17" spans="1:7" ht="12.75" customHeight="1">
      <c r="A17" s="86" t="s">
        <v>148</v>
      </c>
      <c r="B17" s="21">
        <v>0</v>
      </c>
      <c r="C17" s="21">
        <v>0</v>
      </c>
      <c r="D17" s="21">
        <v>0</v>
      </c>
      <c r="F17" s="86"/>
    </row>
    <row r="18" spans="1:7" ht="12.75" customHeight="1">
      <c r="A18" s="86"/>
      <c r="C18" s="21"/>
      <c r="F18" s="86"/>
    </row>
    <row r="19" spans="1:7" ht="12.75" customHeight="1">
      <c r="A19" s="45" t="s">
        <v>147</v>
      </c>
      <c r="B19" s="27">
        <f>SUM(B15:B17)</f>
        <v>23449.813179999994</v>
      </c>
      <c r="C19" s="27">
        <f>SUM(C15:C17)</f>
        <v>34470.053900000006</v>
      </c>
      <c r="D19" s="27">
        <f>SUM(D15:D17)</f>
        <v>-3442.3798800000104</v>
      </c>
      <c r="F19" s="86"/>
    </row>
    <row r="20" spans="1:7" ht="12.75" customHeight="1">
      <c r="A20" s="86"/>
      <c r="C20" s="86"/>
      <c r="D20" s="21"/>
      <c r="E20" s="21"/>
      <c r="F20" s="86"/>
    </row>
    <row r="21" spans="1:7" ht="12.75" customHeight="1">
      <c r="A21" s="86"/>
      <c r="B21" s="86"/>
      <c r="C21" s="21"/>
      <c r="D21" s="21"/>
      <c r="E21" s="21"/>
      <c r="F21" s="86"/>
    </row>
    <row r="22" spans="1:7" ht="12.75" customHeight="1">
      <c r="A22" s="86"/>
      <c r="B22" s="86"/>
      <c r="C22" s="86"/>
      <c r="D22" s="86"/>
      <c r="E22" s="86"/>
      <c r="F22" s="86"/>
    </row>
    <row r="23" spans="1:7">
      <c r="B23" s="107"/>
      <c r="C23" s="15"/>
      <c r="D23" s="107"/>
      <c r="E23" s="107"/>
      <c r="F23" s="107"/>
    </row>
    <row r="24" spans="1:7">
      <c r="A24" s="115" t="s">
        <v>3</v>
      </c>
      <c r="B24" s="84"/>
      <c r="C24" s="116"/>
      <c r="D24" s="84"/>
      <c r="E24" s="84"/>
      <c r="F24" s="84"/>
      <c r="G24" s="54"/>
    </row>
    <row r="25" spans="1:7">
      <c r="A25" s="115"/>
      <c r="B25" s="84"/>
      <c r="C25" s="116"/>
      <c r="D25" s="84"/>
      <c r="E25" s="84"/>
      <c r="F25" s="84"/>
      <c r="G25" s="54"/>
    </row>
    <row r="26" spans="1:7">
      <c r="A26" s="115"/>
      <c r="B26" s="84"/>
      <c r="C26" s="116"/>
      <c r="D26" s="84"/>
      <c r="E26" s="84"/>
      <c r="F26" s="84"/>
      <c r="G26" s="54"/>
    </row>
    <row r="27" spans="1:7">
      <c r="A27" s="115"/>
      <c r="B27" s="84"/>
      <c r="C27" s="116"/>
      <c r="D27" s="84"/>
      <c r="E27" s="84"/>
      <c r="F27" s="84"/>
      <c r="G27" s="54"/>
    </row>
    <row r="28" spans="1:7">
      <c r="A28" s="84"/>
      <c r="B28" s="84"/>
      <c r="C28" s="116"/>
      <c r="D28" s="84"/>
      <c r="E28" s="84"/>
      <c r="F28" s="84"/>
      <c r="G28" s="54"/>
    </row>
    <row r="29" spans="1:7">
      <c r="A29" s="51" t="s">
        <v>2</v>
      </c>
      <c r="C29" s="135" t="s">
        <v>67</v>
      </c>
      <c r="D29" s="135"/>
      <c r="E29" s="135"/>
    </row>
    <row r="30" spans="1:7">
      <c r="A30" s="42" t="s">
        <v>96</v>
      </c>
      <c r="C30" s="74" t="s">
        <v>151</v>
      </c>
    </row>
    <row r="31" spans="1:7">
      <c r="A31" s="42" t="s">
        <v>95</v>
      </c>
      <c r="C31" s="74" t="s">
        <v>153</v>
      </c>
    </row>
    <row r="32" spans="1:7">
      <c r="A32" s="118"/>
      <c r="B32" s="118"/>
      <c r="C32" s="119"/>
      <c r="D32" s="119"/>
      <c r="E32" s="119"/>
    </row>
    <row r="33" spans="2:5">
      <c r="B33" s="41"/>
      <c r="D33" s="119"/>
      <c r="E33" s="119"/>
    </row>
    <row r="81" spans="1:4">
      <c r="A81" s="42" t="s">
        <v>2</v>
      </c>
      <c r="B81" s="42"/>
      <c r="C81" s="42" t="s">
        <v>67</v>
      </c>
      <c r="D81" s="42"/>
    </row>
    <row r="82" spans="1:4">
      <c r="A82" s="42" t="s">
        <v>94</v>
      </c>
      <c r="C82" s="120"/>
    </row>
    <row r="83" spans="1:4">
      <c r="A83" s="42" t="s">
        <v>93</v>
      </c>
      <c r="C83" s="120"/>
    </row>
  </sheetData>
  <sheetProtection selectLockedCells="1" selectUnlockedCells="1"/>
  <mergeCells count="6">
    <mergeCell ref="C29:E29"/>
    <mergeCell ref="A4:E4"/>
    <mergeCell ref="A7:F7"/>
    <mergeCell ref="A8:F8"/>
    <mergeCell ref="A9:F9"/>
    <mergeCell ref="C12:D12"/>
  </mergeCells>
  <pageMargins left="0.78740157480314965" right="0.78740157480314965" top="0.19685039370078741" bottom="1.0629921259842521" header="0.51181102362204722" footer="0.51181102362204722"/>
  <pageSetup paperSize="9" scale="90" firstPageNumber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3787BCE9DD634093A7556B55FBF7F5" ma:contentTypeVersion="13" ma:contentTypeDescription="Crie um novo documento." ma:contentTypeScope="" ma:versionID="ab5aa4e70679ec1983604547b695cc16">
  <xsd:schema xmlns:xsd="http://www.w3.org/2001/XMLSchema" xmlns:xs="http://www.w3.org/2001/XMLSchema" xmlns:p="http://schemas.microsoft.com/office/2006/metadata/properties" xmlns:ns2="b5ca455a-767a-41cf-8dfe-ff32621b7118" xmlns:ns3="f4ac58e9-c0a2-45b0-a2a5-a09e436665f9" targetNamespace="http://schemas.microsoft.com/office/2006/metadata/properties" ma:root="true" ma:fieldsID="cbb853db778a4c1194e7b94988ae8f59" ns2:_="" ns3:_="">
    <xsd:import namespace="b5ca455a-767a-41cf-8dfe-ff32621b7118"/>
    <xsd:import namespace="f4ac58e9-c0a2-45b0-a2a5-a09e436665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a455a-767a-41cf-8dfe-ff32621b711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c58e9-c0a2-45b0-a2a5-a09e436665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5918AF-33AB-4C13-BC5F-18AF28A3A6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6F2CA6-1381-444A-80D8-5B92429FC6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ca455a-767a-41cf-8dfe-ff32621b7118"/>
    <ds:schemaRef ds:uri="f4ac58e9-c0a2-45b0-a2a5-a09e436665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0A209F-90E6-4E84-AB7E-BEEE6C77E98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BALANCO</vt:lpstr>
      <vt:lpstr>DRE </vt:lpstr>
      <vt:lpstr>DMPL </vt:lpstr>
      <vt:lpstr>DFC </vt:lpstr>
      <vt:lpstr>DRA </vt:lpstr>
    </vt:vector>
  </TitlesOfParts>
  <Company>Agerio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VitorPrado</dc:creator>
  <cp:lastModifiedBy>Juliene da Silva Caetano</cp:lastModifiedBy>
  <dcterms:created xsi:type="dcterms:W3CDTF">2022-02-25T20:05:10Z</dcterms:created>
  <dcterms:modified xsi:type="dcterms:W3CDTF">2022-03-18T14:05:00Z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0x010100453787BCE9DD634093A7556B55FBF7F5</vt:lpwstr>
  </property>
</Properties>
</file>